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u24668\Desktop\"/>
    </mc:Choice>
  </mc:AlternateContent>
  <bookViews>
    <workbookView xWindow="0" yWindow="0" windowWidth="20490" windowHeight="7155" activeTab="1"/>
  </bookViews>
  <sheets>
    <sheet name="Rekapitulácia stavby" sheetId="1" r:id="rId1"/>
    <sheet name="B082019 - Prehlbovanie me..." sheetId="2" r:id="rId2"/>
  </sheets>
  <definedNames>
    <definedName name="_xlnm._FilterDatabase" localSheetId="1" hidden="1">'B082019 - Prehlbovanie me...'!$C$152:$K$219</definedName>
    <definedName name="_xlnm.Print_Titles" localSheetId="1">'B082019 - Prehlbovanie me...'!$152:$152</definedName>
    <definedName name="_xlnm.Print_Titles" localSheetId="0">'Rekapitulácia stavby'!$92:$92</definedName>
    <definedName name="_xlnm.Print_Area" localSheetId="1">'B082019 - Prehlbovanie me...'!$C$4:$J$76,'B082019 - Prehlbovanie me...'!$C$82:$J$136,'B082019 - Prehlbovanie me...'!$C$142:$K$219</definedName>
    <definedName name="_xlnm.Print_Area" localSheetId="0">'Rekapitulácia stavby'!$D$4:$AO$76,'Rekapitulácia stavby'!$C$82:$AQ$103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219" i="2"/>
  <c r="BH219" i="2"/>
  <c r="BG219" i="2"/>
  <c r="BE219" i="2"/>
  <c r="T219" i="2"/>
  <c r="T218" i="2"/>
  <c r="T217" i="2" s="1"/>
  <c r="R219" i="2"/>
  <c r="R218" i="2" s="1"/>
  <c r="R217" i="2" s="1"/>
  <c r="P219" i="2"/>
  <c r="P218" i="2"/>
  <c r="P217" i="2" s="1"/>
  <c r="BK219" i="2"/>
  <c r="BK218" i="2" s="1"/>
  <c r="J219" i="2"/>
  <c r="BF219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/>
  <c r="BI209" i="2"/>
  <c r="BH209" i="2"/>
  <c r="BG209" i="2"/>
  <c r="BE209" i="2"/>
  <c r="T209" i="2"/>
  <c r="T207" i="2" s="1"/>
  <c r="T206" i="2" s="1"/>
  <c r="R209" i="2"/>
  <c r="P209" i="2"/>
  <c r="BK209" i="2"/>
  <c r="J209" i="2"/>
  <c r="BF209" i="2" s="1"/>
  <c r="BI208" i="2"/>
  <c r="BH208" i="2"/>
  <c r="BG208" i="2"/>
  <c r="BE208" i="2"/>
  <c r="T208" i="2"/>
  <c r="R208" i="2"/>
  <c r="R207" i="2" s="1"/>
  <c r="R206" i="2" s="1"/>
  <c r="P208" i="2"/>
  <c r="P207" i="2" s="1"/>
  <c r="P206" i="2" s="1"/>
  <c r="BK208" i="2"/>
  <c r="BK207" i="2"/>
  <c r="J207" i="2" s="1"/>
  <c r="J123" i="2" s="1"/>
  <c r="J208" i="2"/>
  <c r="BF208" i="2" s="1"/>
  <c r="BI205" i="2"/>
  <c r="BH205" i="2"/>
  <c r="BG205" i="2"/>
  <c r="BE205" i="2"/>
  <c r="T205" i="2"/>
  <c r="T204" i="2" s="1"/>
  <c r="T203" i="2" s="1"/>
  <c r="R205" i="2"/>
  <c r="R204" i="2"/>
  <c r="R203" i="2" s="1"/>
  <c r="P205" i="2"/>
  <c r="P204" i="2"/>
  <c r="P203" i="2"/>
  <c r="BK205" i="2"/>
  <c r="BK204" i="2" s="1"/>
  <c r="J205" i="2"/>
  <c r="BF205" i="2"/>
  <c r="BI202" i="2"/>
  <c r="BH202" i="2"/>
  <c r="BG202" i="2"/>
  <c r="BE202" i="2"/>
  <c r="T202" i="2"/>
  <c r="R202" i="2"/>
  <c r="P202" i="2"/>
  <c r="P200" i="2" s="1"/>
  <c r="P199" i="2" s="1"/>
  <c r="BK202" i="2"/>
  <c r="J202" i="2"/>
  <c r="BF202" i="2"/>
  <c r="BI201" i="2"/>
  <c r="BH201" i="2"/>
  <c r="BG201" i="2"/>
  <c r="BE201" i="2"/>
  <c r="T201" i="2"/>
  <c r="T200" i="2" s="1"/>
  <c r="T199" i="2" s="1"/>
  <c r="R201" i="2"/>
  <c r="R200" i="2"/>
  <c r="R199" i="2" s="1"/>
  <c r="P201" i="2"/>
  <c r="BK201" i="2"/>
  <c r="BK200" i="2" s="1"/>
  <c r="J201" i="2"/>
  <c r="BF201" i="2"/>
  <c r="BI198" i="2"/>
  <c r="BH198" i="2"/>
  <c r="BG198" i="2"/>
  <c r="BE198" i="2"/>
  <c r="T198" i="2"/>
  <c r="T197" i="2"/>
  <c r="R198" i="2"/>
  <c r="R197" i="2" s="1"/>
  <c r="P198" i="2"/>
  <c r="P197" i="2"/>
  <c r="BK198" i="2"/>
  <c r="BK197" i="2" s="1"/>
  <c r="J197" i="2" s="1"/>
  <c r="J117" i="2" s="1"/>
  <c r="J198" i="2"/>
  <c r="BF198" i="2"/>
  <c r="BI196" i="2"/>
  <c r="BH196" i="2"/>
  <c r="BG196" i="2"/>
  <c r="BE196" i="2"/>
  <c r="T196" i="2"/>
  <c r="T195" i="2"/>
  <c r="R196" i="2"/>
  <c r="R195" i="2" s="1"/>
  <c r="P196" i="2"/>
  <c r="P195" i="2"/>
  <c r="BK196" i="2"/>
  <c r="BK195" i="2" s="1"/>
  <c r="J195" i="2" s="1"/>
  <c r="J116" i="2" s="1"/>
  <c r="J196" i="2"/>
  <c r="BF196" i="2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T191" i="2" s="1"/>
  <c r="T190" i="2" s="1"/>
  <c r="R193" i="2"/>
  <c r="P193" i="2"/>
  <c r="BK193" i="2"/>
  <c r="J193" i="2"/>
  <c r="BF193" i="2" s="1"/>
  <c r="BI192" i="2"/>
  <c r="BH192" i="2"/>
  <c r="BG192" i="2"/>
  <c r="BE192" i="2"/>
  <c r="T192" i="2"/>
  <c r="R192" i="2"/>
  <c r="R191" i="2" s="1"/>
  <c r="R190" i="2" s="1"/>
  <c r="P192" i="2"/>
  <c r="P191" i="2" s="1"/>
  <c r="P190" i="2" s="1"/>
  <c r="BK192" i="2"/>
  <c r="BK191" i="2"/>
  <c r="J191" i="2" s="1"/>
  <c r="J115" i="2" s="1"/>
  <c r="J192" i="2"/>
  <c r="BF192" i="2" s="1"/>
  <c r="BI189" i="2"/>
  <c r="BH189" i="2"/>
  <c r="BG189" i="2"/>
  <c r="BE189" i="2"/>
  <c r="T189" i="2"/>
  <c r="T187" i="2" s="1"/>
  <c r="T186" i="2" s="1"/>
  <c r="R189" i="2"/>
  <c r="P189" i="2"/>
  <c r="BK189" i="2"/>
  <c r="J189" i="2"/>
  <c r="BF189" i="2" s="1"/>
  <c r="BI188" i="2"/>
  <c r="BH188" i="2"/>
  <c r="BG188" i="2"/>
  <c r="BE188" i="2"/>
  <c r="T188" i="2"/>
  <c r="R188" i="2"/>
  <c r="R187" i="2" s="1"/>
  <c r="R186" i="2" s="1"/>
  <c r="P188" i="2"/>
  <c r="P187" i="2" s="1"/>
  <c r="P186" i="2" s="1"/>
  <c r="BK188" i="2"/>
  <c r="BK187" i="2"/>
  <c r="J187" i="2" s="1"/>
  <c r="J113" i="2" s="1"/>
  <c r="J188" i="2"/>
  <c r="BF188" i="2" s="1"/>
  <c r="BI185" i="2"/>
  <c r="BH185" i="2"/>
  <c r="BG185" i="2"/>
  <c r="BE185" i="2"/>
  <c r="T185" i="2"/>
  <c r="T184" i="2" s="1"/>
  <c r="T183" i="2" s="1"/>
  <c r="R185" i="2"/>
  <c r="R184" i="2"/>
  <c r="R183" i="2" s="1"/>
  <c r="P185" i="2"/>
  <c r="P184" i="2"/>
  <c r="P183" i="2"/>
  <c r="BK185" i="2"/>
  <c r="BK184" i="2" s="1"/>
  <c r="J185" i="2"/>
  <c r="BF185" i="2"/>
  <c r="BI182" i="2"/>
  <c r="BH182" i="2"/>
  <c r="BG182" i="2"/>
  <c r="BE182" i="2"/>
  <c r="T182" i="2"/>
  <c r="T181" i="2"/>
  <c r="T180" i="2"/>
  <c r="R182" i="2"/>
  <c r="R181" i="2" s="1"/>
  <c r="R180" i="2" s="1"/>
  <c r="P182" i="2"/>
  <c r="P181" i="2" s="1"/>
  <c r="P180" i="2" s="1"/>
  <c r="BK182" i="2"/>
  <c r="BK181" i="2"/>
  <c r="J181" i="2" s="1"/>
  <c r="J109" i="2" s="1"/>
  <c r="J182" i="2"/>
  <c r="BF182" i="2" s="1"/>
  <c r="BI179" i="2"/>
  <c r="BH179" i="2"/>
  <c r="BG179" i="2"/>
  <c r="BE179" i="2"/>
  <c r="T179" i="2"/>
  <c r="T178" i="2" s="1"/>
  <c r="T177" i="2" s="1"/>
  <c r="R179" i="2"/>
  <c r="R178" i="2"/>
  <c r="R177" i="2" s="1"/>
  <c r="P179" i="2"/>
  <c r="P178" i="2"/>
  <c r="P177" i="2"/>
  <c r="BK179" i="2"/>
  <c r="BK178" i="2" s="1"/>
  <c r="J179" i="2"/>
  <c r="BF179" i="2"/>
  <c r="BI176" i="2"/>
  <c r="BH176" i="2"/>
  <c r="BG176" i="2"/>
  <c r="BE176" i="2"/>
  <c r="T176" i="2"/>
  <c r="T175" i="2"/>
  <c r="T174" i="2"/>
  <c r="R176" i="2"/>
  <c r="R175" i="2" s="1"/>
  <c r="R174" i="2" s="1"/>
  <c r="P176" i="2"/>
  <c r="P175" i="2" s="1"/>
  <c r="P174" i="2" s="1"/>
  <c r="BK176" i="2"/>
  <c r="BK175" i="2"/>
  <c r="J175" i="2" s="1"/>
  <c r="J105" i="2" s="1"/>
  <c r="J176" i="2"/>
  <c r="BF176" i="2" s="1"/>
  <c r="BI173" i="2"/>
  <c r="BH173" i="2"/>
  <c r="BG173" i="2"/>
  <c r="BE173" i="2"/>
  <c r="T173" i="2"/>
  <c r="T172" i="2" s="1"/>
  <c r="R173" i="2"/>
  <c r="R172" i="2"/>
  <c r="P173" i="2"/>
  <c r="P172" i="2" s="1"/>
  <c r="BK173" i="2"/>
  <c r="BK172" i="2"/>
  <c r="J172" i="2"/>
  <c r="J103" i="2" s="1"/>
  <c r="J173" i="2"/>
  <c r="BF173" i="2" s="1"/>
  <c r="BI171" i="2"/>
  <c r="BH171" i="2"/>
  <c r="BG171" i="2"/>
  <c r="BE171" i="2"/>
  <c r="T171" i="2"/>
  <c r="T169" i="2" s="1"/>
  <c r="T166" i="2" s="1"/>
  <c r="R171" i="2"/>
  <c r="P171" i="2"/>
  <c r="BK171" i="2"/>
  <c r="J171" i="2"/>
  <c r="BF171" i="2" s="1"/>
  <c r="BI170" i="2"/>
  <c r="BH170" i="2"/>
  <c r="BG170" i="2"/>
  <c r="BE170" i="2"/>
  <c r="T170" i="2"/>
  <c r="R170" i="2"/>
  <c r="R169" i="2" s="1"/>
  <c r="P170" i="2"/>
  <c r="P169" i="2"/>
  <c r="BK170" i="2"/>
  <c r="BK169" i="2" s="1"/>
  <c r="J169" i="2" s="1"/>
  <c r="J102" i="2" s="1"/>
  <c r="J170" i="2"/>
  <c r="BF170" i="2"/>
  <c r="BI168" i="2"/>
  <c r="BH168" i="2"/>
  <c r="BG168" i="2"/>
  <c r="BE168" i="2"/>
  <c r="T168" i="2"/>
  <c r="T167" i="2"/>
  <c r="R168" i="2"/>
  <c r="R167" i="2" s="1"/>
  <c r="R166" i="2" s="1"/>
  <c r="P168" i="2"/>
  <c r="P167" i="2" s="1"/>
  <c r="P166" i="2" s="1"/>
  <c r="BK168" i="2"/>
  <c r="BK167" i="2"/>
  <c r="J167" i="2" s="1"/>
  <c r="J101" i="2" s="1"/>
  <c r="J168" i="2"/>
  <c r="BF168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P161" i="2" s="1"/>
  <c r="BK164" i="2"/>
  <c r="J164" i="2"/>
  <c r="BF164" i="2"/>
  <c r="BI163" i="2"/>
  <c r="BH163" i="2"/>
  <c r="BG163" i="2"/>
  <c r="BE163" i="2"/>
  <c r="T163" i="2"/>
  <c r="T161" i="2" s="1"/>
  <c r="R163" i="2"/>
  <c r="P163" i="2"/>
  <c r="BK163" i="2"/>
  <c r="J163" i="2"/>
  <c r="BF163" i="2" s="1"/>
  <c r="BI162" i="2"/>
  <c r="BH162" i="2"/>
  <c r="BG162" i="2"/>
  <c r="BE162" i="2"/>
  <c r="T162" i="2"/>
  <c r="R162" i="2"/>
  <c r="R161" i="2" s="1"/>
  <c r="P162" i="2"/>
  <c r="BK162" i="2"/>
  <c r="BK161" i="2" s="1"/>
  <c r="J161" i="2" s="1"/>
  <c r="J99" i="2" s="1"/>
  <c r="J162" i="2"/>
  <c r="BF162" i="2"/>
  <c r="BI160" i="2"/>
  <c r="BH160" i="2"/>
  <c r="BG160" i="2"/>
  <c r="BE160" i="2"/>
  <c r="T160" i="2"/>
  <c r="R160" i="2"/>
  <c r="P160" i="2"/>
  <c r="P158" i="2" s="1"/>
  <c r="P157" i="2" s="1"/>
  <c r="BK160" i="2"/>
  <c r="J160" i="2"/>
  <c r="BF160" i="2"/>
  <c r="BI159" i="2"/>
  <c r="BH159" i="2"/>
  <c r="BG159" i="2"/>
  <c r="BE159" i="2"/>
  <c r="T159" i="2"/>
  <c r="T158" i="2" s="1"/>
  <c r="T157" i="2" s="1"/>
  <c r="R159" i="2"/>
  <c r="R158" i="2"/>
  <c r="P159" i="2"/>
  <c r="BK159" i="2"/>
  <c r="BK158" i="2" s="1"/>
  <c r="J159" i="2"/>
  <c r="BF159" i="2"/>
  <c r="BI156" i="2"/>
  <c r="BH156" i="2"/>
  <c r="BG156" i="2"/>
  <c r="BE156" i="2"/>
  <c r="T156" i="2"/>
  <c r="T155" i="2"/>
  <c r="T154" i="2"/>
  <c r="R156" i="2"/>
  <c r="R155" i="2"/>
  <c r="R154" i="2"/>
  <c r="P156" i="2"/>
  <c r="P155" i="2"/>
  <c r="P154" i="2"/>
  <c r="BK156" i="2"/>
  <c r="BK155" i="2"/>
  <c r="J155" i="2" s="1"/>
  <c r="J96" i="2" s="1"/>
  <c r="J156" i="2"/>
  <c r="BF156" i="2"/>
  <c r="F149" i="2"/>
  <c r="F147" i="2"/>
  <c r="E145" i="2"/>
  <c r="BI134" i="2"/>
  <c r="BH134" i="2"/>
  <c r="BG134" i="2"/>
  <c r="BE134" i="2"/>
  <c r="BI133" i="2"/>
  <c r="BH133" i="2"/>
  <c r="BG133" i="2"/>
  <c r="BF133" i="2"/>
  <c r="BE133" i="2"/>
  <c r="BI132" i="2"/>
  <c r="BH132" i="2"/>
  <c r="F36" i="2" s="1"/>
  <c r="BG132" i="2"/>
  <c r="BF132" i="2"/>
  <c r="BE132" i="2"/>
  <c r="BI131" i="2"/>
  <c r="BH131" i="2"/>
  <c r="BG131" i="2"/>
  <c r="BF131" i="2"/>
  <c r="BE131" i="2"/>
  <c r="BI130" i="2"/>
  <c r="BH130" i="2"/>
  <c r="BG130" i="2"/>
  <c r="BF130" i="2"/>
  <c r="BE130" i="2"/>
  <c r="BI129" i="2"/>
  <c r="F37" i="2"/>
  <c r="BD95" i="1" s="1"/>
  <c r="BH129" i="2"/>
  <c r="BC95" i="1"/>
  <c r="BC94" i="1" s="1"/>
  <c r="BG129" i="2"/>
  <c r="BF129" i="2"/>
  <c r="BE129" i="2"/>
  <c r="J33" i="2" s="1"/>
  <c r="AV95" i="1" s="1"/>
  <c r="F33" i="2"/>
  <c r="AZ95" i="1" s="1"/>
  <c r="AZ94" i="1" s="1"/>
  <c r="F89" i="2"/>
  <c r="F87" i="2"/>
  <c r="E85" i="2"/>
  <c r="J19" i="2"/>
  <c r="E19" i="2"/>
  <c r="J18" i="2"/>
  <c r="J16" i="2"/>
  <c r="E16" i="2"/>
  <c r="F90" i="2" s="1"/>
  <c r="J15" i="2"/>
  <c r="J10" i="2"/>
  <c r="J87" i="2" s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BD94" i="1"/>
  <c r="W36" i="1" s="1"/>
  <c r="AS94" i="1"/>
  <c r="L90" i="1"/>
  <c r="AM89" i="1"/>
  <c r="L89" i="1"/>
  <c r="AM87" i="1"/>
  <c r="L87" i="1"/>
  <c r="L85" i="1"/>
  <c r="L84" i="1"/>
  <c r="AV94" i="1" l="1"/>
  <c r="W35" i="1"/>
  <c r="AY94" i="1"/>
  <c r="J158" i="2"/>
  <c r="J98" i="2" s="1"/>
  <c r="BK157" i="2"/>
  <c r="J157" i="2" s="1"/>
  <c r="J97" i="2" s="1"/>
  <c r="P153" i="2"/>
  <c r="AU95" i="1" s="1"/>
  <c r="AU94" i="1" s="1"/>
  <c r="J204" i="2"/>
  <c r="J121" i="2" s="1"/>
  <c r="BK203" i="2"/>
  <c r="J203" i="2" s="1"/>
  <c r="J120" i="2" s="1"/>
  <c r="J218" i="2"/>
  <c r="J125" i="2" s="1"/>
  <c r="BK217" i="2"/>
  <c r="J217" i="2" s="1"/>
  <c r="J124" i="2" s="1"/>
  <c r="J200" i="2"/>
  <c r="J119" i="2" s="1"/>
  <c r="BK199" i="2"/>
  <c r="J199" i="2" s="1"/>
  <c r="J118" i="2" s="1"/>
  <c r="R157" i="2"/>
  <c r="R153" i="2" s="1"/>
  <c r="J178" i="2"/>
  <c r="J107" i="2" s="1"/>
  <c r="BK177" i="2"/>
  <c r="J177" i="2" s="1"/>
  <c r="J106" i="2" s="1"/>
  <c r="J149" i="2"/>
  <c r="J89" i="2"/>
  <c r="F35" i="2"/>
  <c r="BB95" i="1" s="1"/>
  <c r="BB94" i="1" s="1"/>
  <c r="T153" i="2"/>
  <c r="J184" i="2"/>
  <c r="J111" i="2" s="1"/>
  <c r="BK183" i="2"/>
  <c r="J183" i="2" s="1"/>
  <c r="J110" i="2" s="1"/>
  <c r="J147" i="2"/>
  <c r="F150" i="2"/>
  <c r="BK154" i="2"/>
  <c r="BK166" i="2"/>
  <c r="J166" i="2" s="1"/>
  <c r="J100" i="2" s="1"/>
  <c r="BK174" i="2"/>
  <c r="J174" i="2" s="1"/>
  <c r="J104" i="2" s="1"/>
  <c r="BK180" i="2"/>
  <c r="J180" i="2" s="1"/>
  <c r="J108" i="2" s="1"/>
  <c r="BK186" i="2"/>
  <c r="J186" i="2" s="1"/>
  <c r="J112" i="2" s="1"/>
  <c r="BK190" i="2"/>
  <c r="J190" i="2" s="1"/>
  <c r="J114" i="2" s="1"/>
  <c r="BK206" i="2"/>
  <c r="J206" i="2" s="1"/>
  <c r="J122" i="2" s="1"/>
  <c r="J154" i="2" l="1"/>
  <c r="J95" i="2" s="1"/>
  <c r="BK153" i="2"/>
  <c r="J153" i="2" s="1"/>
  <c r="J94" i="2" s="1"/>
  <c r="W34" i="1"/>
  <c r="AX94" i="1"/>
  <c r="J28" i="2" l="1"/>
  <c r="J134" i="2" l="1"/>
  <c r="BF134" i="2" l="1"/>
  <c r="J128" i="2"/>
  <c r="J29" i="2" l="1"/>
  <c r="J30" i="2" s="1"/>
  <c r="J136" i="2"/>
  <c r="F34" i="2"/>
  <c r="BA95" i="1" s="1"/>
  <c r="BA94" i="1" s="1"/>
  <c r="J34" i="2"/>
  <c r="AW95" i="1" s="1"/>
  <c r="AT95" i="1" s="1"/>
  <c r="W33" i="1" l="1"/>
  <c r="AW94" i="1"/>
  <c r="J39" i="2"/>
  <c r="AG95" i="1"/>
  <c r="AN95" i="1" l="1"/>
  <c r="AG94" i="1"/>
  <c r="AK33" i="1"/>
  <c r="AT94" i="1"/>
  <c r="AG101" i="1" l="1"/>
  <c r="AG99" i="1"/>
  <c r="AK26" i="1"/>
  <c r="AG98" i="1"/>
  <c r="AG100" i="1"/>
  <c r="AN94" i="1"/>
  <c r="AV99" i="1" l="1"/>
  <c r="BY99" i="1" s="1"/>
  <c r="CD99" i="1"/>
  <c r="AG97" i="1"/>
  <c r="CD98" i="1"/>
  <c r="AV98" i="1"/>
  <c r="BY98" i="1" s="1"/>
  <c r="AK32" i="1" s="1"/>
  <c r="CD100" i="1"/>
  <c r="AV100" i="1"/>
  <c r="BY100" i="1" s="1"/>
  <c r="AN100" i="1"/>
  <c r="AV101" i="1"/>
  <c r="BY101" i="1" s="1"/>
  <c r="CD101" i="1"/>
  <c r="AN98" i="1" l="1"/>
  <c r="AN99" i="1"/>
  <c r="W32" i="1"/>
  <c r="AN101" i="1"/>
  <c r="AK27" i="1"/>
  <c r="AK29" i="1" s="1"/>
  <c r="AK38" i="1" s="1"/>
  <c r="AG103" i="1"/>
  <c r="AN97" i="1" l="1"/>
  <c r="AN103" i="1" s="1"/>
</calcChain>
</file>

<file path=xl/sharedStrings.xml><?xml version="1.0" encoding="utf-8"?>
<sst xmlns="http://schemas.openxmlformats.org/spreadsheetml/2006/main" count="1035" uniqueCount="341">
  <si>
    <t>Export Komplet</t>
  </si>
  <si>
    <t/>
  </si>
  <si>
    <t>2.0</t>
  </si>
  <si>
    <t>True</t>
  </si>
  <si>
    <t>False</t>
  </si>
  <si>
    <t>{e34292b6-ca79-4b31-8711-764687aa2ee3}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</si>
  <si>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</si>
  <si>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</si>
  <si>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</si>
  <si>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</si>
  <si>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</si>
  <si>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</si>
  <si>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</si>
  <si>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</si>
  <si>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B082019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</si>
  <si>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</si>
  <si>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</si>
  <si>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Prehlbovanie mestských studní</t>
  </si>
  <si>
    <t>JKSO:</t>
  </si>
  <si>
    <t>KS:</t>
  </si>
  <si>
    <t>Miesto:</t>
  </si>
  <si>
    <t>Spišská Stará Ves</t>
  </si>
  <si>
    <t>Dátum:</t>
  </si>
  <si>
    <t>14. 8. 2019</t>
  </si>
  <si>
    <t>Objednávateľ:</t>
  </si>
  <si>
    <t>IČO:</t>
  </si>
  <si>
    <t>Mesto Spišská Stará Ves</t>
  </si>
  <si>
    <t>IČ DPH:</t>
  </si>
  <si>
    <t>Zhotoviteľ:</t>
  </si>
  <si>
    <t>Vyplň údaj</t>
  </si>
  <si>
    <t>Projektant:</t>
  </si>
  <si>
    <t xml:space="preserve"> 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</si>
  <si>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</si>
  <si>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</si>
  <si>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</si>
  <si>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</si>
  <si>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</si>
  <si>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</si>
  <si>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</si>
  <si>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</si>
  <si>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</si>
  <si>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</si>
  <si>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</si>
  <si>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</si>
  <si>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</si>
  <si>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</si>
  <si>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</si>
  <si>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</si>
  <si>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</si>
  <si>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</si>
  <si>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</si>
  <si>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</si>
  <si>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</si>
  <si>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</si>
  <si>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</si>
  <si>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</si>
  <si>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</si>
  <si>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</si>
  <si>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</si>
  <si>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</si>
  <si>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</si>
  <si>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</si>
  <si>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</si>
  <si>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</si>
  <si>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</si>
  <si>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</si>
  <si>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</si>
  <si>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</si>
  <si>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</si>
  <si>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</si>
  <si>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</si>
  <si>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</si>
  <si>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</si>
  <si>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</si>
  <si>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</si>
  <si>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</si>
  <si>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</si>
  <si>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</si>
  <si>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</si>
  <si>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</si>
  <si>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</si>
  <si>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</si>
  <si>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</si>
  <si>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</si>
  <si>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</si>
  <si>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</si>
  <si>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</si>
  <si>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</si>
  <si>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</si>
  <si>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</si>
  <si>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</si>
  <si>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</si>
  <si>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</si>
  <si>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</si>
  <si>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</si>
  <si>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</si>
  <si>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</si>
  <si>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</si>
  <si>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</si>
  <si>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00 - Investičné náklady neobsiahnuté v cenách</t>
  </si>
  <si>
    <t xml:space="preserve">    0005 - Príprava staveniska</t>
  </si>
  <si>
    <t>01 - Zemné práce</t>
  </si>
  <si>
    <t xml:space="preserve">    0101 - Prípravné práce</t>
  </si>
  <si>
    <t xml:space="preserve">    0103 - Hĺbené vykopávky</t>
  </si>
  <si>
    <t xml:space="preserve">    0102 - Odkopávky a prekopávky</t>
  </si>
  <si>
    <t xml:space="preserve">    0106 - Premiestnenie</t>
  </si>
  <si>
    <t xml:space="preserve">    0199 - Presun hmôt</t>
  </si>
  <si>
    <t>02 - Práce špeciálneho zakladania</t>
  </si>
  <si>
    <t xml:space="preserve">    0206 - Spevňovanie hornín a konštrukcií</t>
  </si>
  <si>
    <t>05 - Búracie práce a demolácie</t>
  </si>
  <si>
    <t xml:space="preserve">    0502 - Vybúranie konštrukcií a demontáže</t>
  </si>
  <si>
    <t>12 - Murárske práce</t>
  </si>
  <si>
    <t xml:space="preserve">    1224 - Plášť studne</t>
  </si>
  <si>
    <t>13 - Omietkárske práce</t>
  </si>
  <si>
    <t xml:space="preserve">    1305 - Vnútorné povrchy šachiet, nádržiek</t>
  </si>
  <si>
    <t>25 - Špeciálne studniarske práce</t>
  </si>
  <si>
    <t xml:space="preserve">    2502 - Studne</t>
  </si>
  <si>
    <t xml:space="preserve">    2501 - Úprava podložia</t>
  </si>
  <si>
    <t xml:space="preserve">    2504 - Obsyp a tesnenie</t>
  </si>
  <si>
    <t xml:space="preserve">    2599 - Presun hmôt</t>
  </si>
  <si>
    <t>27 - Montážne práce na vodovodoch</t>
  </si>
  <si>
    <t xml:space="preserve">    2701 - Vodovody</t>
  </si>
  <si>
    <t>88 - Zdravotechnicko-inštalačné práce</t>
  </si>
  <si>
    <t xml:space="preserve">    8804 - Strojné vybavenie</t>
  </si>
  <si>
    <t xml:space="preserve">    8899 - Presun hmôt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</si>
  <si>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</si>
  <si>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</si>
  <si>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</si>
  <si>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</si>
  <si>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</si>
  <si>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</si>
  <si>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</si>
  <si>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</si>
  <si>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</si>
  <si>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</si>
  <si>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</si>
  <si>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</si>
  <si>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</si>
  <si>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</si>
  <si>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</si>
  <si>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</si>
  <si>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</si>
  <si>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</si>
  <si>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</si>
  <si>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</si>
  <si>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</si>
  <si>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</si>
  <si>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00</t>
  </si>
  <si>
    <t>Investičné náklady neobsiahnuté v cenách</t>
  </si>
  <si>
    <t>ROZPOCET</t>
  </si>
  <si>
    <t>0005</t>
  </si>
  <si>
    <t>Príprava staveniska</t>
  </si>
  <si>
    <t>K</t>
  </si>
  <si>
    <t>00050111005011</t>
  </si>
  <si>
    <t>Príprava staveniska - zabezpečenie odkrytých studní, zábradlie, doplnkové osvetlenie, dodatočné poklopy, zabezpečenie zdroja elektrickej energie</t>
  </si>
  <si>
    <t>eur</t>
  </si>
  <si>
    <t>4</t>
  </si>
  <si>
    <t>-813304032</t>
  </si>
  <si>
    <t>01</t>
  </si>
  <si>
    <t>Zemné práce</t>
  </si>
  <si>
    <t>0101</t>
  </si>
  <si>
    <t>Prípravné práce</t>
  </si>
  <si>
    <t>01010301010010</t>
  </si>
  <si>
    <t>Odčerpanie vody zo studne kalovým čerpadlom za pomoci náhradného zdroja energie (pracovná výška studne do 15 m) - viacnásobné odčerpávanie</t>
  </si>
  <si>
    <t>hod</t>
  </si>
  <si>
    <t>1531327522</t>
  </si>
  <si>
    <t>3</t>
  </si>
  <si>
    <t>01010301010010V</t>
  </si>
  <si>
    <t xml:space="preserve">Vybratie kalu zo studne, vyčistenie dna jestvujúcej studne </t>
  </si>
  <si>
    <t>m3</t>
  </si>
  <si>
    <t>1818703153</t>
  </si>
  <si>
    <t>0103</t>
  </si>
  <si>
    <t>Hĺbené vykopávky</t>
  </si>
  <si>
    <t>01030401070210</t>
  </si>
  <si>
    <t>Prehlbovanie ručné pre vodárenskú studňu spúšťanú do 4 m2 v horn. 5 s pažením príložným a spodným</t>
  </si>
  <si>
    <t>-658582132</t>
  </si>
  <si>
    <t>5</t>
  </si>
  <si>
    <t>01030402040030</t>
  </si>
  <si>
    <t>Prehlbovanie ručné pre vodárenskú studňu nespúšťanú hornina5 s pažením príložným a spodným</t>
  </si>
  <si>
    <t>-913433</t>
  </si>
  <si>
    <t>6</t>
  </si>
  <si>
    <t>01030402040030V</t>
  </si>
  <si>
    <t>Prehĺbenie narážanej studne priemeru do 300 mm</t>
  </si>
  <si>
    <t>m</t>
  </si>
  <si>
    <t>-406138870</t>
  </si>
  <si>
    <t>7</t>
  </si>
  <si>
    <t>01030402040030V1</t>
  </si>
  <si>
    <t>Urovnanie dna prehlbovanej studne pomocou hydraulického kladiva</t>
  </si>
  <si>
    <t>m2</t>
  </si>
  <si>
    <t>860970127</t>
  </si>
  <si>
    <t>0102</t>
  </si>
  <si>
    <t>Odkopávky a prekopávky</t>
  </si>
  <si>
    <t>8</t>
  </si>
  <si>
    <t>01020200030010</t>
  </si>
  <si>
    <t>Ručné obkopanie studňového telesa do hĺbky min. 1,5m pod UT v hornine 4</t>
  </si>
  <si>
    <t>872779821</t>
  </si>
  <si>
    <t>0106</t>
  </si>
  <si>
    <t>Premiestnenie</t>
  </si>
  <si>
    <t>9</t>
  </si>
  <si>
    <t>01060202010120</t>
  </si>
  <si>
    <t>Vodorovné premiestnenie výkopku priamo vyťaženého 500-1000m</t>
  </si>
  <si>
    <t>-1314427985</t>
  </si>
  <si>
    <t>10</t>
  </si>
  <si>
    <t>01060700070010</t>
  </si>
  <si>
    <t>Nakladanie výkopku tr.1-4 ručne</t>
  </si>
  <si>
    <t>-1330461854</t>
  </si>
  <si>
    <t>0199</t>
  </si>
  <si>
    <t>Presun hmôt</t>
  </si>
  <si>
    <t>11</t>
  </si>
  <si>
    <t>01990100022010</t>
  </si>
  <si>
    <t>Príplatok za presun (01) hmôt nad vymed. dopravnú vzdialenosť pre zemné práce po stavenisku do 1 km</t>
  </si>
  <si>
    <t>t</t>
  </si>
  <si>
    <t>-2123840258</t>
  </si>
  <si>
    <t>02</t>
  </si>
  <si>
    <t>Práce špeciálneho zakladania</t>
  </si>
  <si>
    <t>0206</t>
  </si>
  <si>
    <t>Spevňovanie hornín a konštrukcií</t>
  </si>
  <si>
    <t>12</t>
  </si>
  <si>
    <t>02060905011310</t>
  </si>
  <si>
    <t>Kovová závesná stabilizácia studňového telesa s kladkou a istením</t>
  </si>
  <si>
    <t>ks</t>
  </si>
  <si>
    <t>1713579072</t>
  </si>
  <si>
    <t>05</t>
  </si>
  <si>
    <t>Búracie práce a demolácie</t>
  </si>
  <si>
    <t>0502</t>
  </si>
  <si>
    <t>Vybúranie konštrukcií a demontáže</t>
  </si>
  <si>
    <t>13</t>
  </si>
  <si>
    <t>05021001011001</t>
  </si>
  <si>
    <t>Demontáž ručnej pumpy vrátane príslušenstva a armatúr</t>
  </si>
  <si>
    <t>1538022364</t>
  </si>
  <si>
    <t>Murárske práce</t>
  </si>
  <si>
    <t>1224</t>
  </si>
  <si>
    <t>Plášť studne</t>
  </si>
  <si>
    <t>14</t>
  </si>
  <si>
    <t>12240101010010</t>
  </si>
  <si>
    <t>Murivo plášťa vodárenskej studne z lomového kameňa do lôžka z betónu triedy C20/25; dodávka + montáž  (domurovanie plášťa prehĺbenej časti nespúšťanej studne)</t>
  </si>
  <si>
    <t>1434101554</t>
  </si>
  <si>
    <t>Omietkárske práce</t>
  </si>
  <si>
    <t>1305</t>
  </si>
  <si>
    <t>Vnútorné povrchy šachiet, nádržiek</t>
  </si>
  <si>
    <t>15</t>
  </si>
  <si>
    <t>13050204000510</t>
  </si>
  <si>
    <t>Omietka vnútorného plášťa vodárenskej studne hrubá - nespúšťaná studňa</t>
  </si>
  <si>
    <t>76272601</t>
  </si>
  <si>
    <t>25</t>
  </si>
  <si>
    <t>Špeciálne studniarske práce</t>
  </si>
  <si>
    <t>2502</t>
  </si>
  <si>
    <t>Studne</t>
  </si>
  <si>
    <t>16</t>
  </si>
  <si>
    <t>25020111010210</t>
  </si>
  <si>
    <t>Osadenie plášťa vodárenskej studne z betónových skruží celokruhových DN 1000 (spúšťaním) za pomoci zalievania vodou a tlakových vibrácií</t>
  </si>
  <si>
    <t>-2121326593</t>
  </si>
  <si>
    <t>17</t>
  </si>
  <si>
    <t>M</t>
  </si>
  <si>
    <t>592250000500</t>
  </si>
  <si>
    <t>Prefabrikát betónový pre studne, skruž kruhová TBH 2-100, DN 1000, dĺžka 1000 mm, hr. steny 90 mm (vrátane dopravy)</t>
  </si>
  <si>
    <t>1303795272</t>
  </si>
  <si>
    <t>2501</t>
  </si>
  <si>
    <t>Úprava podložia</t>
  </si>
  <si>
    <t>18</t>
  </si>
  <si>
    <t>25010101010110</t>
  </si>
  <si>
    <t>Výplň filtračnej vrstvy kameniva na dne vodárenskej studne z kameniva hrubého ťaženého frakcie 16-32 mm</t>
  </si>
  <si>
    <t>1000679262</t>
  </si>
  <si>
    <t>19</t>
  </si>
  <si>
    <t>25010101010120</t>
  </si>
  <si>
    <t>Výplň filtračnej vrstvy kameniva na dne vodárenskej studne z kameniva drobného ťaženého frakcie 2-4 mm</t>
  </si>
  <si>
    <t>-1203056794</t>
  </si>
  <si>
    <t>25010102000010</t>
  </si>
  <si>
    <t>Výplň filtračnej vrstvy kameniva na dne vodárenskej studne z kameniva hrubého drveného frakcie 32-63 mm</t>
  </si>
  <si>
    <t>-10478927</t>
  </si>
  <si>
    <t>21</t>
  </si>
  <si>
    <t>25020323010040</t>
  </si>
  <si>
    <t>Vytvorenie nových  a údržba jestvujúcich otvorov vtokových  v plášti vodárenskej studne z rúrok z PVC vonkajšieho priemeru 100 mm</t>
  </si>
  <si>
    <t>811883929</t>
  </si>
  <si>
    <t>2504</t>
  </si>
  <si>
    <t>Obsyp a tesnenie</t>
  </si>
  <si>
    <t>22</t>
  </si>
  <si>
    <t>25040101010010</t>
  </si>
  <si>
    <t>Obsyp a tesnenie vodárenskej studne, obsyp so zhutnením zo štrkopiesku triedeného 0-63 mm</t>
  </si>
  <si>
    <t>-372896735</t>
  </si>
  <si>
    <t>2599</t>
  </si>
  <si>
    <t>23</t>
  </si>
  <si>
    <t>25992500001010</t>
  </si>
  <si>
    <t>Presun hmôt (25) pre studne do 50 m</t>
  </si>
  <si>
    <t>1043917557</t>
  </si>
  <si>
    <t>24</t>
  </si>
  <si>
    <t>25992500022010</t>
  </si>
  <si>
    <t>Príplatok za presun (25) nad vymedzenú dopravnú vzdialenosť, studne, po stavenisku do 1 km</t>
  </si>
  <si>
    <t>-777228400</t>
  </si>
  <si>
    <t>27</t>
  </si>
  <si>
    <t>Montážne práce na vodovodoch</t>
  </si>
  <si>
    <t>2701</t>
  </si>
  <si>
    <t>Vodovody</t>
  </si>
  <si>
    <t>27011283052510</t>
  </si>
  <si>
    <t>Zistenie kvality vody (fyzikálno-chemický + mikrobiologický)</t>
  </si>
  <si>
    <t>1320099404</t>
  </si>
  <si>
    <t>88</t>
  </si>
  <si>
    <t>Zdravotechnicko-inštalačné práce</t>
  </si>
  <si>
    <t>8804</t>
  </si>
  <si>
    <t>Strojné vybavenie</t>
  </si>
  <si>
    <t>26</t>
  </si>
  <si>
    <t>88040132003002</t>
  </si>
  <si>
    <t>Montáž čerpadla vodovodného ručného pre hĺbku studne do 7 m</t>
  </si>
  <si>
    <t>1001802030</t>
  </si>
  <si>
    <t>88040132003004</t>
  </si>
  <si>
    <t>Montáž čerpadla vodovodného ručného pre hĺbku studne do 15 m</t>
  </si>
  <si>
    <t>1828828252</t>
  </si>
  <si>
    <t>28</t>
  </si>
  <si>
    <t>426530000340</t>
  </si>
  <si>
    <t xml:space="preserve">Čerpadlo - pumpa ručná, stojanová </t>
  </si>
  <si>
    <t>-1600527400</t>
  </si>
  <si>
    <t>29</t>
  </si>
  <si>
    <t>426180000300</t>
  </si>
  <si>
    <t xml:space="preserve">Pracovný valec PV 90, liatina, k stojanovému čerpadlu </t>
  </si>
  <si>
    <t>638039113</t>
  </si>
  <si>
    <t>30</t>
  </si>
  <si>
    <t>551190005300</t>
  </si>
  <si>
    <t xml:space="preserve">Sací kôš so spätnou klapkou, 5/4" </t>
  </si>
  <si>
    <t>-51790423</t>
  </si>
  <si>
    <t>31</t>
  </si>
  <si>
    <t>426810064600</t>
  </si>
  <si>
    <t>Potrubie LDPE rúra 50x6,9 mm</t>
  </si>
  <si>
    <t>-1110889983</t>
  </si>
  <si>
    <t>32</t>
  </si>
  <si>
    <t>426810064600V</t>
  </si>
  <si>
    <t>Potrubie LDPE rúra 40x5,8 mm</t>
  </si>
  <si>
    <t>1565045502</t>
  </si>
  <si>
    <t>33</t>
  </si>
  <si>
    <t>286220024200</t>
  </si>
  <si>
    <t>Prechod na PE 50x6/4" vonkajší závit</t>
  </si>
  <si>
    <t>935893491</t>
  </si>
  <si>
    <t>34</t>
  </si>
  <si>
    <t>286220024200V1</t>
  </si>
  <si>
    <t>Prechod na PE 40x5/4" vonkajší závit</t>
  </si>
  <si>
    <t>-525772429</t>
  </si>
  <si>
    <t>8899</t>
  </si>
  <si>
    <t>35</t>
  </si>
  <si>
    <t>88998801011010</t>
  </si>
  <si>
    <t>Presun hmôt (88) pre vnútornú kanalizáciu, stavba (objekt) výšky do 7 m</t>
  </si>
  <si>
    <t>-1260664234</t>
  </si>
  <si>
    <t>Ing. Alena Galicová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</si>
</sst>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1" fillId="0" borderId="23" xfId="0" applyFont="1" applyBorder="1" applyAlignment="1" applyProtection="1">
      <alignment horizontal="center" vertical="center"/>
      <protection locked="0"/>
    </xf>
    <xf numFmtId="49" fontId="31" fillId="0" borderId="23" xfId="0" applyNumberFormat="1" applyFont="1" applyBorder="1" applyAlignment="1" applyProtection="1">
      <alignment horizontal="left" vertical="center" wrapText="1"/>
      <protection locked="0"/>
    </xf>
    <xf numFmtId="0" fontId="31" fillId="0" borderId="23" xfId="0" applyFont="1" applyBorder="1" applyAlignment="1" applyProtection="1">
      <alignment horizontal="left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167" fontId="31" fillId="0" borderId="23" xfId="0" applyNumberFormat="1" applyFont="1" applyBorder="1" applyAlignment="1" applyProtection="1">
      <alignment vertical="center"/>
      <protection locked="0"/>
    </xf>
    <xf numFmtId="4" fontId="31" fillId="3" borderId="23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/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4" fontId="22" fillId="0" borderId="0" xfId="0" applyNumberFormat="1" applyFont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103" workbookViewId="0">
      <selection activeCell="AN95" sqref="AN95:AP9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245" t="s">
        <v>6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220" t="s">
        <v>14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R5" s="17"/>
      <c r="BE5" s="246" t="s">
        <v>15</v>
      </c>
      <c r="BS5" s="14" t="s">
        <v>7</v>
      </c>
    </row>
    <row r="6" spans="1:74" s="1" customFormat="1" ht="36.950000000000003" customHeight="1">
      <c r="B6" s="17"/>
      <c r="D6" s="23" t="s">
        <v>16</v>
      </c>
      <c r="K6" s="221" t="s">
        <v>17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R6" s="17"/>
      <c r="BE6" s="247"/>
      <c r="BS6" s="14" t="s">
        <v>7</v>
      </c>
    </row>
    <row r="7" spans="1:74" s="1" customFormat="1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247"/>
      <c r="BS7" s="14" t="s">
        <v>7</v>
      </c>
    </row>
    <row r="8" spans="1:74" s="1" customFormat="1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247"/>
      <c r="BS8" s="14" t="s">
        <v>7</v>
      </c>
    </row>
    <row r="9" spans="1:74" s="1" customFormat="1" ht="14.45" customHeight="1">
      <c r="B9" s="17"/>
      <c r="AR9" s="17"/>
      <c r="BE9" s="247"/>
      <c r="BS9" s="14" t="s">
        <v>7</v>
      </c>
    </row>
    <row r="10" spans="1:74" s="1" customFormat="1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247"/>
      <c r="BS10" s="14" t="s">
        <v>7</v>
      </c>
    </row>
    <row r="11" spans="1:74" s="1" customFormat="1" ht="18.399999999999999" customHeight="1">
      <c r="B11" s="17"/>
      <c r="E11" s="22" t="s">
        <v>26</v>
      </c>
      <c r="AK11" s="24" t="s">
        <v>27</v>
      </c>
      <c r="AN11" s="22" t="s">
        <v>1</v>
      </c>
      <c r="AR11" s="17"/>
      <c r="BE11" s="247"/>
      <c r="BS11" s="14" t="s">
        <v>7</v>
      </c>
    </row>
    <row r="12" spans="1:74" s="1" customFormat="1" ht="6.95" customHeight="1">
      <c r="B12" s="17"/>
      <c r="AR12" s="17"/>
      <c r="BE12" s="247"/>
      <c r="BS12" s="14" t="s">
        <v>7</v>
      </c>
    </row>
    <row r="13" spans="1:74" s="1" customFormat="1" ht="12" customHeight="1">
      <c r="B13" s="17"/>
      <c r="D13" s="24" t="s">
        <v>28</v>
      </c>
      <c r="AK13" s="24" t="s">
        <v>25</v>
      </c>
      <c r="AN13" s="26" t="s">
        <v>29</v>
      </c>
      <c r="AR13" s="17"/>
      <c r="BE13" s="247"/>
      <c r="BS13" s="14" t="s">
        <v>7</v>
      </c>
    </row>
    <row r="14" spans="1:74" ht="12.75">
      <c r="B14" s="17"/>
      <c r="E14" s="222" t="s">
        <v>29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4" t="s">
        <v>27</v>
      </c>
      <c r="AN14" s="26" t="s">
        <v>29</v>
      </c>
      <c r="AR14" s="17"/>
      <c r="BE14" s="247"/>
      <c r="BS14" s="14" t="s">
        <v>7</v>
      </c>
    </row>
    <row r="15" spans="1:74" s="1" customFormat="1" ht="6.95" customHeight="1">
      <c r="B15" s="17"/>
      <c r="AR15" s="17"/>
      <c r="BE15" s="247"/>
      <c r="BS15" s="14" t="s">
        <v>4</v>
      </c>
    </row>
    <row r="16" spans="1:74" s="1" customFormat="1" ht="12" customHeight="1">
      <c r="B16" s="17"/>
      <c r="D16" s="24" t="s">
        <v>30</v>
      </c>
      <c r="AK16" s="24" t="s">
        <v>25</v>
      </c>
      <c r="AN16" s="22" t="s">
        <v>1</v>
      </c>
      <c r="AR16" s="17"/>
      <c r="BE16" s="247"/>
      <c r="BS16" s="14" t="s">
        <v>4</v>
      </c>
    </row>
    <row r="17" spans="1:71" s="1" customFormat="1" ht="18.399999999999999" customHeight="1">
      <c r="B17" s="17"/>
      <c r="E17" s="22" t="s">
        <v>31</v>
      </c>
      <c r="AK17" s="24" t="s">
        <v>27</v>
      </c>
      <c r="AN17" s="22" t="s">
        <v>1</v>
      </c>
      <c r="AR17" s="17"/>
      <c r="BE17" s="247"/>
      <c r="BS17" s="14" t="s">
        <v>3</v>
      </c>
    </row>
    <row r="18" spans="1:71" s="1" customFormat="1" ht="6.95" customHeight="1">
      <c r="B18" s="17"/>
      <c r="AR18" s="17"/>
      <c r="BE18" s="247"/>
      <c r="BS18" s="14" t="s">
        <v>7</v>
      </c>
    </row>
    <row r="19" spans="1:71" s="1" customFormat="1" ht="12" customHeight="1">
      <c r="B19" s="17"/>
      <c r="D19" s="24" t="s">
        <v>32</v>
      </c>
      <c r="AK19" s="24" t="s">
        <v>25</v>
      </c>
      <c r="AN19" s="22" t="s">
        <v>1</v>
      </c>
      <c r="AR19" s="17"/>
      <c r="BE19" s="247"/>
      <c r="BS19" s="14" t="s">
        <v>7</v>
      </c>
    </row>
    <row r="20" spans="1:71" s="1" customFormat="1" ht="18.399999999999999" customHeight="1">
      <c r="B20" s="17"/>
      <c r="E20" s="22" t="s">
        <v>340</v>
      </c>
      <c r="AK20" s="24" t="s">
        <v>27</v>
      </c>
      <c r="AN20" s="22" t="s">
        <v>1</v>
      </c>
      <c r="AR20" s="17"/>
      <c r="BE20" s="247"/>
      <c r="BS20" s="14" t="s">
        <v>3</v>
      </c>
    </row>
    <row r="21" spans="1:71" s="1" customFormat="1" ht="6.95" customHeight="1">
      <c r="B21" s="17"/>
      <c r="AR21" s="17"/>
      <c r="BE21" s="247"/>
    </row>
    <row r="22" spans="1:71" s="1" customFormat="1" ht="12" customHeight="1">
      <c r="B22" s="17"/>
      <c r="D22" s="24" t="s">
        <v>33</v>
      </c>
      <c r="AR22" s="17"/>
      <c r="BE22" s="247"/>
    </row>
    <row r="23" spans="1:71" s="1" customFormat="1" ht="16.5" customHeight="1">
      <c r="B23" s="17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R23" s="17"/>
      <c r="BE23" s="247"/>
    </row>
    <row r="24" spans="1:71" s="1" customFormat="1" ht="6.95" customHeight="1">
      <c r="B24" s="17"/>
      <c r="AR24" s="17"/>
      <c r="BE24" s="247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47"/>
    </row>
    <row r="26" spans="1:71" s="1" customFormat="1" ht="14.45" customHeight="1">
      <c r="B26" s="17"/>
      <c r="D26" s="29" t="s">
        <v>34</v>
      </c>
      <c r="AK26" s="208">
        <f>ROUND(AG94,2)</f>
        <v>0</v>
      </c>
      <c r="AL26" s="209"/>
      <c r="AM26" s="209"/>
      <c r="AN26" s="209"/>
      <c r="AO26" s="209"/>
      <c r="AR26" s="17"/>
      <c r="BE26" s="247"/>
    </row>
    <row r="27" spans="1:71" s="1" customFormat="1" ht="14.45" customHeight="1">
      <c r="B27" s="17"/>
      <c r="D27" s="29" t="s">
        <v>35</v>
      </c>
      <c r="AK27" s="208">
        <f>ROUND(AG97, 2)</f>
        <v>0</v>
      </c>
      <c r="AL27" s="208"/>
      <c r="AM27" s="208"/>
      <c r="AN27" s="208"/>
      <c r="AO27" s="208"/>
      <c r="AR27" s="17"/>
      <c r="BE27" s="247"/>
    </row>
    <row r="28" spans="1:7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247"/>
    </row>
    <row r="29" spans="1:71" s="2" customFormat="1" ht="25.9" customHeight="1">
      <c r="A29" s="31"/>
      <c r="B29" s="32"/>
      <c r="C29" s="31"/>
      <c r="D29" s="33" t="s">
        <v>36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10">
        <f>ROUND(AK26 + AK27, 2)</f>
        <v>0</v>
      </c>
      <c r="AL29" s="211"/>
      <c r="AM29" s="211"/>
      <c r="AN29" s="211"/>
      <c r="AO29" s="211"/>
      <c r="AP29" s="31"/>
      <c r="AQ29" s="31"/>
      <c r="AR29" s="32"/>
      <c r="BE29" s="247"/>
    </row>
    <row r="30" spans="1:71" s="2" customFormat="1" ht="6.95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247"/>
    </row>
    <row r="31" spans="1:71" s="2" customFormat="1" ht="12.7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225" t="s">
        <v>37</v>
      </c>
      <c r="M31" s="225"/>
      <c r="N31" s="225"/>
      <c r="O31" s="225"/>
      <c r="P31" s="225"/>
      <c r="Q31" s="31"/>
      <c r="R31" s="31"/>
      <c r="S31" s="31"/>
      <c r="T31" s="31"/>
      <c r="U31" s="31"/>
      <c r="V31" s="31"/>
      <c r="W31" s="225" t="s">
        <v>38</v>
      </c>
      <c r="X31" s="225"/>
      <c r="Y31" s="225"/>
      <c r="Z31" s="225"/>
      <c r="AA31" s="225"/>
      <c r="AB31" s="225"/>
      <c r="AC31" s="225"/>
      <c r="AD31" s="225"/>
      <c r="AE31" s="225"/>
      <c r="AF31" s="31"/>
      <c r="AG31" s="31"/>
      <c r="AH31" s="31"/>
      <c r="AI31" s="31"/>
      <c r="AJ31" s="31"/>
      <c r="AK31" s="225" t="s">
        <v>39</v>
      </c>
      <c r="AL31" s="225"/>
      <c r="AM31" s="225"/>
      <c r="AN31" s="225"/>
      <c r="AO31" s="225"/>
      <c r="AP31" s="31"/>
      <c r="AQ31" s="31"/>
      <c r="AR31" s="32"/>
      <c r="BE31" s="247"/>
    </row>
    <row r="32" spans="1:71" s="3" customFormat="1" ht="14.45" customHeight="1">
      <c r="B32" s="36"/>
      <c r="D32" s="24" t="s">
        <v>40</v>
      </c>
      <c r="F32" s="24" t="s">
        <v>41</v>
      </c>
      <c r="L32" s="226">
        <v>0.2</v>
      </c>
      <c r="M32" s="207"/>
      <c r="N32" s="207"/>
      <c r="O32" s="207"/>
      <c r="P32" s="207"/>
      <c r="W32" s="206">
        <f>ROUND(AZ94 + SUM(CD97:CD101),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f>ROUND(AV94 + SUM(BY97:BY101), 2)</f>
        <v>0</v>
      </c>
      <c r="AL32" s="207"/>
      <c r="AM32" s="207"/>
      <c r="AN32" s="207"/>
      <c r="AO32" s="207"/>
      <c r="AR32" s="36"/>
      <c r="BE32" s="248"/>
    </row>
    <row r="33" spans="1:57" s="3" customFormat="1" ht="14.45" customHeight="1">
      <c r="B33" s="36"/>
      <c r="F33" s="24" t="s">
        <v>42</v>
      </c>
      <c r="L33" s="226">
        <v>0.2</v>
      </c>
      <c r="M33" s="207"/>
      <c r="N33" s="207"/>
      <c r="O33" s="207"/>
      <c r="P33" s="207"/>
      <c r="W33" s="206">
        <f>ROUND(BA94 + SUM(CE97:CE101),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f>ROUND(AW94 + SUM(BZ97:BZ101), 2)</f>
        <v>0</v>
      </c>
      <c r="AL33" s="207"/>
      <c r="AM33" s="207"/>
      <c r="AN33" s="207"/>
      <c r="AO33" s="207"/>
      <c r="AR33" s="36"/>
      <c r="BE33" s="248"/>
    </row>
    <row r="34" spans="1:57" s="3" customFormat="1" ht="14.45" hidden="1" customHeight="1">
      <c r="B34" s="36"/>
      <c r="F34" s="24" t="s">
        <v>43</v>
      </c>
      <c r="L34" s="226">
        <v>0.2</v>
      </c>
      <c r="M34" s="207"/>
      <c r="N34" s="207"/>
      <c r="O34" s="207"/>
      <c r="P34" s="207"/>
      <c r="W34" s="206">
        <f>ROUND(BB94 + SUM(CF97:CF101), 2)</f>
        <v>0</v>
      </c>
      <c r="X34" s="207"/>
      <c r="Y34" s="207"/>
      <c r="Z34" s="207"/>
      <c r="AA34" s="207"/>
      <c r="AB34" s="207"/>
      <c r="AC34" s="207"/>
      <c r="AD34" s="207"/>
      <c r="AE34" s="207"/>
      <c r="AK34" s="206">
        <v>0</v>
      </c>
      <c r="AL34" s="207"/>
      <c r="AM34" s="207"/>
      <c r="AN34" s="207"/>
      <c r="AO34" s="207"/>
      <c r="AR34" s="36"/>
      <c r="BE34" s="248"/>
    </row>
    <row r="35" spans="1:57" s="3" customFormat="1" ht="14.45" hidden="1" customHeight="1">
      <c r="B35" s="36"/>
      <c r="F35" s="24" t="s">
        <v>44</v>
      </c>
      <c r="L35" s="226">
        <v>0.2</v>
      </c>
      <c r="M35" s="207"/>
      <c r="N35" s="207"/>
      <c r="O35" s="207"/>
      <c r="P35" s="207"/>
      <c r="W35" s="206">
        <f>ROUND(BC94 + SUM(CG97:CG101), 2)</f>
        <v>0</v>
      </c>
      <c r="X35" s="207"/>
      <c r="Y35" s="207"/>
      <c r="Z35" s="207"/>
      <c r="AA35" s="207"/>
      <c r="AB35" s="207"/>
      <c r="AC35" s="207"/>
      <c r="AD35" s="207"/>
      <c r="AE35" s="207"/>
      <c r="AK35" s="206">
        <v>0</v>
      </c>
      <c r="AL35" s="207"/>
      <c r="AM35" s="207"/>
      <c r="AN35" s="207"/>
      <c r="AO35" s="207"/>
      <c r="AR35" s="36"/>
    </row>
    <row r="36" spans="1:57" s="3" customFormat="1" ht="14.45" hidden="1" customHeight="1">
      <c r="B36" s="36"/>
      <c r="F36" s="24" t="s">
        <v>45</v>
      </c>
      <c r="L36" s="226">
        <v>0</v>
      </c>
      <c r="M36" s="207"/>
      <c r="N36" s="207"/>
      <c r="O36" s="207"/>
      <c r="P36" s="207"/>
      <c r="W36" s="206">
        <f>ROUND(BD94 + SUM(CH97:CH101), 2)</f>
        <v>0</v>
      </c>
      <c r="X36" s="207"/>
      <c r="Y36" s="207"/>
      <c r="Z36" s="207"/>
      <c r="AA36" s="207"/>
      <c r="AB36" s="207"/>
      <c r="AC36" s="207"/>
      <c r="AD36" s="207"/>
      <c r="AE36" s="207"/>
      <c r="AK36" s="206">
        <v>0</v>
      </c>
      <c r="AL36" s="207"/>
      <c r="AM36" s="207"/>
      <c r="AN36" s="207"/>
      <c r="AO36" s="207"/>
      <c r="AR36" s="36"/>
    </row>
    <row r="37" spans="1:57" s="2" customFormat="1" ht="6.9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2" customFormat="1" ht="25.9" customHeight="1">
      <c r="A38" s="31"/>
      <c r="B38" s="32"/>
      <c r="C38" s="37"/>
      <c r="D38" s="38" t="s">
        <v>46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 t="s">
        <v>47</v>
      </c>
      <c r="U38" s="39"/>
      <c r="V38" s="39"/>
      <c r="W38" s="39"/>
      <c r="X38" s="204" t="s">
        <v>48</v>
      </c>
      <c r="Y38" s="205"/>
      <c r="Z38" s="205"/>
      <c r="AA38" s="205"/>
      <c r="AB38" s="205"/>
      <c r="AC38" s="39"/>
      <c r="AD38" s="39"/>
      <c r="AE38" s="39"/>
      <c r="AF38" s="39"/>
      <c r="AG38" s="39"/>
      <c r="AH38" s="39"/>
      <c r="AI38" s="39"/>
      <c r="AJ38" s="39"/>
      <c r="AK38" s="212">
        <f>SUM(AK29:AK36)</f>
        <v>0</v>
      </c>
      <c r="AL38" s="205"/>
      <c r="AM38" s="205"/>
      <c r="AN38" s="205"/>
      <c r="AO38" s="213"/>
      <c r="AP38" s="37"/>
      <c r="AQ38" s="37"/>
      <c r="AR38" s="32"/>
      <c r="BE38" s="31"/>
    </row>
    <row r="39" spans="1:57" s="2" customFormat="1" ht="6.95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1"/>
      <c r="D49" s="42" t="s">
        <v>49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50</v>
      </c>
      <c r="AI49" s="43"/>
      <c r="AJ49" s="43"/>
      <c r="AK49" s="43"/>
      <c r="AL49" s="43"/>
      <c r="AM49" s="43"/>
      <c r="AN49" s="43"/>
      <c r="AO49" s="43"/>
      <c r="AR49" s="41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31"/>
      <c r="B60" s="32"/>
      <c r="C60" s="31"/>
      <c r="D60" s="44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51</v>
      </c>
      <c r="AI60" s="34"/>
      <c r="AJ60" s="34"/>
      <c r="AK60" s="34"/>
      <c r="AL60" s="34"/>
      <c r="AM60" s="44" t="s">
        <v>52</v>
      </c>
      <c r="AN60" s="34"/>
      <c r="AO60" s="34"/>
      <c r="AP60" s="31"/>
      <c r="AQ60" s="31"/>
      <c r="AR60" s="32"/>
      <c r="BE60" s="31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31"/>
      <c r="B64" s="32"/>
      <c r="C64" s="31"/>
      <c r="D64" s="42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54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31"/>
      <c r="B75" s="32"/>
      <c r="C75" s="31"/>
      <c r="D75" s="44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51</v>
      </c>
      <c r="AI75" s="34"/>
      <c r="AJ75" s="34"/>
      <c r="AK75" s="34"/>
      <c r="AL75" s="34"/>
      <c r="AM75" s="44" t="s">
        <v>52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0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0" s="2" customFormat="1" ht="24.95" customHeight="1">
      <c r="A82" s="31"/>
      <c r="B82" s="32"/>
      <c r="C82" s="18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0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0" s="4" customFormat="1" ht="12" customHeight="1">
      <c r="B84" s="50"/>
      <c r="C84" s="24" t="s">
        <v>13</v>
      </c>
      <c r="L84" s="4" t="str">
        <f>K5</f>
        <v>B082019</v>
      </c>
      <c r="AR84" s="50"/>
    </row>
    <row r="85" spans="1:90" s="5" customFormat="1" ht="36.950000000000003" customHeight="1">
      <c r="B85" s="51"/>
      <c r="C85" s="52" t="s">
        <v>16</v>
      </c>
      <c r="L85" s="227" t="str">
        <f>K6</f>
        <v>Prehlbovanie mestských studní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R85" s="51"/>
    </row>
    <row r="86" spans="1:90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0" s="2" customFormat="1" ht="12" customHeight="1">
      <c r="A87" s="31"/>
      <c r="B87" s="32"/>
      <c r="C87" s="24" t="s">
        <v>20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Spišská Stará Ves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4" t="s">
        <v>22</v>
      </c>
      <c r="AJ87" s="31"/>
      <c r="AK87" s="31"/>
      <c r="AL87" s="31"/>
      <c r="AM87" s="231" t="str">
        <f>IF(AN8= "","",AN8)</f>
        <v>14. 8. 2019</v>
      </c>
      <c r="AN87" s="231"/>
      <c r="AO87" s="31"/>
      <c r="AP87" s="31"/>
      <c r="AQ87" s="31"/>
      <c r="AR87" s="32"/>
      <c r="BE87" s="31"/>
    </row>
    <row r="88" spans="1:90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0" s="2" customFormat="1" ht="15.2" customHeight="1">
      <c r="A89" s="31"/>
      <c r="B89" s="32"/>
      <c r="C89" s="24" t="s">
        <v>24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Mesto Spišská Stará Ves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4" t="s">
        <v>30</v>
      </c>
      <c r="AJ89" s="31"/>
      <c r="AK89" s="31"/>
      <c r="AL89" s="31"/>
      <c r="AM89" s="229" t="str">
        <f>IF(E17="","",E17)</f>
        <v xml:space="preserve"> </v>
      </c>
      <c r="AN89" s="230"/>
      <c r="AO89" s="230"/>
      <c r="AP89" s="230"/>
      <c r="AQ89" s="31"/>
      <c r="AR89" s="32"/>
      <c r="AS89" s="232" t="s">
        <v>56</v>
      </c>
      <c r="AT89" s="233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0" s="2" customFormat="1" ht="15.2" customHeight="1">
      <c r="A90" s="31"/>
      <c r="B90" s="32"/>
      <c r="C90" s="24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4" t="s">
        <v>32</v>
      </c>
      <c r="AJ90" s="31"/>
      <c r="AK90" s="31"/>
      <c r="AL90" s="31"/>
      <c r="AM90" s="229" t="s">
        <v>340</v>
      </c>
      <c r="AN90" s="230"/>
      <c r="AO90" s="230"/>
      <c r="AP90" s="230"/>
      <c r="AQ90" s="31"/>
      <c r="AR90" s="32"/>
      <c r="AS90" s="234"/>
      <c r="AT90" s="235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0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34"/>
      <c r="AT91" s="235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0" s="2" customFormat="1" ht="29.25" customHeight="1">
      <c r="A92" s="31"/>
      <c r="B92" s="32"/>
      <c r="C92" s="236" t="s">
        <v>57</v>
      </c>
      <c r="D92" s="237"/>
      <c r="E92" s="237"/>
      <c r="F92" s="237"/>
      <c r="G92" s="237"/>
      <c r="H92" s="59"/>
      <c r="I92" s="238" t="s">
        <v>58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59</v>
      </c>
      <c r="AH92" s="237"/>
      <c r="AI92" s="237"/>
      <c r="AJ92" s="237"/>
      <c r="AK92" s="237"/>
      <c r="AL92" s="237"/>
      <c r="AM92" s="237"/>
      <c r="AN92" s="238" t="s">
        <v>60</v>
      </c>
      <c r="AO92" s="237"/>
      <c r="AP92" s="240"/>
      <c r="AQ92" s="60" t="s">
        <v>61</v>
      </c>
      <c r="AR92" s="32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  <c r="BE92" s="31"/>
    </row>
    <row r="93" spans="1:90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0" s="6" customFormat="1" ht="32.450000000000003" customHeight="1">
      <c r="B94" s="67"/>
      <c r="C94" s="68" t="s">
        <v>74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44">
        <f>ROUND(AG95,2)</f>
        <v>0</v>
      </c>
      <c r="AH94" s="244"/>
      <c r="AI94" s="244"/>
      <c r="AJ94" s="244"/>
      <c r="AK94" s="244"/>
      <c r="AL94" s="244"/>
      <c r="AM94" s="244"/>
      <c r="AN94" s="218">
        <f>SUM(AG94,AT94)</f>
        <v>0</v>
      </c>
      <c r="AO94" s="218"/>
      <c r="AP94" s="218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ROUND(AZ94*L32,2)</f>
        <v>0</v>
      </c>
      <c r="AW94" s="73">
        <f>ROUND(BA94*L33,2)</f>
        <v>0</v>
      </c>
      <c r="AX94" s="73">
        <f>ROUND(BB94*L32,2)</f>
        <v>0</v>
      </c>
      <c r="AY94" s="73">
        <f>ROUND(BC94*L33,2)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75</v>
      </c>
      <c r="BT94" s="76" t="s">
        <v>76</v>
      </c>
      <c r="BV94" s="76" t="s">
        <v>77</v>
      </c>
      <c r="BW94" s="76" t="s">
        <v>5</v>
      </c>
      <c r="BX94" s="76" t="s">
        <v>78</v>
      </c>
      <c r="CL94" s="76" t="s">
        <v>1</v>
      </c>
    </row>
    <row r="95" spans="1:90" s="7" customFormat="1" ht="16.5" customHeight="1">
      <c r="A95" s="77" t="s">
        <v>79</v>
      </c>
      <c r="B95" s="78"/>
      <c r="C95" s="79"/>
      <c r="D95" s="243" t="s">
        <v>14</v>
      </c>
      <c r="E95" s="243"/>
      <c r="F95" s="243"/>
      <c r="G95" s="243"/>
      <c r="H95" s="243"/>
      <c r="I95" s="80"/>
      <c r="J95" s="243" t="s">
        <v>17</v>
      </c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1">
        <f>'B082019 - Prehlbovanie me...'!J30</f>
        <v>0</v>
      </c>
      <c r="AH95" s="242"/>
      <c r="AI95" s="242"/>
      <c r="AJ95" s="242"/>
      <c r="AK95" s="242"/>
      <c r="AL95" s="242"/>
      <c r="AM95" s="242"/>
      <c r="AN95" s="241">
        <f>SUM(AG95,AT95)</f>
        <v>0</v>
      </c>
      <c r="AO95" s="242"/>
      <c r="AP95" s="242"/>
      <c r="AQ95" s="81" t="s">
        <v>80</v>
      </c>
      <c r="AR95" s="78"/>
      <c r="AS95" s="82">
        <v>0</v>
      </c>
      <c r="AT95" s="83">
        <f>ROUND(SUM(AV95:AW95),2)</f>
        <v>0</v>
      </c>
      <c r="AU95" s="84">
        <f>'B082019 - Prehlbovanie me...'!P153</f>
        <v>0</v>
      </c>
      <c r="AV95" s="83">
        <f>'B082019 - Prehlbovanie me...'!J33</f>
        <v>0</v>
      </c>
      <c r="AW95" s="83">
        <f>'B082019 - Prehlbovanie me...'!J34</f>
        <v>0</v>
      </c>
      <c r="AX95" s="83">
        <f>'B082019 - Prehlbovanie me...'!J35</f>
        <v>0</v>
      </c>
      <c r="AY95" s="83">
        <f>'B082019 - Prehlbovanie me...'!J36</f>
        <v>0</v>
      </c>
      <c r="AZ95" s="83">
        <f>'B082019 - Prehlbovanie me...'!F33</f>
        <v>0</v>
      </c>
      <c r="BA95" s="83">
        <f>'B082019 - Prehlbovanie me...'!F34</f>
        <v>0</v>
      </c>
      <c r="BB95" s="83">
        <f>'B082019 - Prehlbovanie me...'!F35</f>
        <v>0</v>
      </c>
      <c r="BC95" s="83">
        <f>'B082019 - Prehlbovanie me...'!F36</f>
        <v>0</v>
      </c>
      <c r="BD95" s="85">
        <f>'B082019 - Prehlbovanie me...'!F37</f>
        <v>0</v>
      </c>
      <c r="BT95" s="86" t="s">
        <v>81</v>
      </c>
      <c r="BU95" s="86" t="s">
        <v>82</v>
      </c>
      <c r="BV95" s="86" t="s">
        <v>77</v>
      </c>
      <c r="BW95" s="86" t="s">
        <v>5</v>
      </c>
      <c r="BX95" s="86" t="s">
        <v>78</v>
      </c>
      <c r="CL95" s="86" t="s">
        <v>1</v>
      </c>
    </row>
    <row r="96" spans="1:90" ht="11.25">
      <c r="B96" s="17"/>
      <c r="AR96" s="17"/>
    </row>
    <row r="97" spans="1:89" s="2" customFormat="1" ht="30" customHeight="1">
      <c r="A97" s="31"/>
      <c r="B97" s="32"/>
      <c r="C97" s="68" t="s">
        <v>83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218">
        <f>ROUND(SUM(AG98:AG101), 2)</f>
        <v>0</v>
      </c>
      <c r="AH97" s="218"/>
      <c r="AI97" s="218"/>
      <c r="AJ97" s="218"/>
      <c r="AK97" s="218"/>
      <c r="AL97" s="218"/>
      <c r="AM97" s="218"/>
      <c r="AN97" s="218">
        <f>ROUND(SUM(AN98:AN101), 2)</f>
        <v>0</v>
      </c>
      <c r="AO97" s="218"/>
      <c r="AP97" s="218"/>
      <c r="AQ97" s="87"/>
      <c r="AR97" s="32"/>
      <c r="AS97" s="61" t="s">
        <v>84</v>
      </c>
      <c r="AT97" s="62" t="s">
        <v>85</v>
      </c>
      <c r="AU97" s="62" t="s">
        <v>40</v>
      </c>
      <c r="AV97" s="63" t="s">
        <v>63</v>
      </c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89" s="2" customFormat="1" ht="19.899999999999999" customHeight="1">
      <c r="A98" s="31"/>
      <c r="B98" s="32"/>
      <c r="C98" s="31"/>
      <c r="D98" s="214" t="s">
        <v>86</v>
      </c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31"/>
      <c r="AD98" s="31"/>
      <c r="AE98" s="31"/>
      <c r="AF98" s="31"/>
      <c r="AG98" s="215">
        <f>ROUND(AG94 * AS98, 2)</f>
        <v>0</v>
      </c>
      <c r="AH98" s="216"/>
      <c r="AI98" s="216"/>
      <c r="AJ98" s="216"/>
      <c r="AK98" s="216"/>
      <c r="AL98" s="216"/>
      <c r="AM98" s="216"/>
      <c r="AN98" s="216">
        <f>ROUND(AG98 + AV98, 2)</f>
        <v>0</v>
      </c>
      <c r="AO98" s="216"/>
      <c r="AP98" s="216"/>
      <c r="AQ98" s="31"/>
      <c r="AR98" s="32"/>
      <c r="AS98" s="89">
        <v>0</v>
      </c>
      <c r="AT98" s="90" t="s">
        <v>87</v>
      </c>
      <c r="AU98" s="90" t="s">
        <v>41</v>
      </c>
      <c r="AV98" s="91">
        <f>ROUND(IF(AU98="základná",AG98*L32,IF(AU98="znížená",AG98*L33,0)), 2)</f>
        <v>0</v>
      </c>
      <c r="AW98" s="31"/>
      <c r="AX98" s="31"/>
      <c r="AY98" s="31"/>
      <c r="AZ98" s="31"/>
      <c r="BA98" s="31"/>
      <c r="BB98" s="31"/>
      <c r="BC98" s="31"/>
      <c r="BD98" s="31"/>
      <c r="BE98" s="31"/>
      <c r="BV98" s="14" t="s">
        <v>88</v>
      </c>
      <c r="BY98" s="92">
        <f>IF(AU98="základná",AV98,0)</f>
        <v>0</v>
      </c>
      <c r="BZ98" s="92">
        <f>IF(AU98="znížená",AV98,0)</f>
        <v>0</v>
      </c>
      <c r="CA98" s="92">
        <v>0</v>
      </c>
      <c r="CB98" s="92">
        <v>0</v>
      </c>
      <c r="CC98" s="92">
        <v>0</v>
      </c>
      <c r="CD98" s="92">
        <f>IF(AU98="základná",AG98,0)</f>
        <v>0</v>
      </c>
      <c r="CE98" s="92">
        <f>IF(AU98="znížená",AG98,0)</f>
        <v>0</v>
      </c>
      <c r="CF98" s="92">
        <f>IF(AU98="zákl. prenesená",AG98,0)</f>
        <v>0</v>
      </c>
      <c r="CG98" s="92">
        <f>IF(AU98="zníž. prenesená",AG98,0)</f>
        <v>0</v>
      </c>
      <c r="CH98" s="92">
        <f>IF(AU98="nulová",AG98,0)</f>
        <v>0</v>
      </c>
      <c r="CI98" s="14">
        <f>IF(AU98="základná",1,IF(AU98="znížená",2,IF(AU98="zákl. prenesená",4,IF(AU98="zníž. prenesená",5,3))))</f>
        <v>1</v>
      </c>
      <c r="CJ98" s="14">
        <f>IF(AT98="stavebná časť",1,IF(AT98="investičná časť",2,3))</f>
        <v>1</v>
      </c>
      <c r="CK98" s="14" t="str">
        <f>IF(D98="Vyplň vlastné","","x")</f>
        <v>x</v>
      </c>
    </row>
    <row r="99" spans="1:89" s="2" customFormat="1" ht="19.899999999999999" customHeight="1">
      <c r="A99" s="31"/>
      <c r="B99" s="32"/>
      <c r="C99" s="31"/>
      <c r="D99" s="217" t="s">
        <v>89</v>
      </c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31"/>
      <c r="AD99" s="31"/>
      <c r="AE99" s="31"/>
      <c r="AF99" s="31"/>
      <c r="AG99" s="215">
        <f>ROUND(AG94 * AS99, 2)</f>
        <v>0</v>
      </c>
      <c r="AH99" s="216"/>
      <c r="AI99" s="216"/>
      <c r="AJ99" s="216"/>
      <c r="AK99" s="216"/>
      <c r="AL99" s="216"/>
      <c r="AM99" s="216"/>
      <c r="AN99" s="216">
        <f>ROUND(AG99 + AV99, 2)</f>
        <v>0</v>
      </c>
      <c r="AO99" s="216"/>
      <c r="AP99" s="216"/>
      <c r="AQ99" s="31"/>
      <c r="AR99" s="32"/>
      <c r="AS99" s="89">
        <v>0</v>
      </c>
      <c r="AT99" s="90" t="s">
        <v>87</v>
      </c>
      <c r="AU99" s="90" t="s">
        <v>41</v>
      </c>
      <c r="AV99" s="91">
        <f>ROUND(IF(AU99="základná",AG99*L32,IF(AU99="znížená",AG99*L33,0)), 2)</f>
        <v>0</v>
      </c>
      <c r="AW99" s="31"/>
      <c r="AX99" s="31"/>
      <c r="AY99" s="31"/>
      <c r="AZ99" s="31"/>
      <c r="BA99" s="31"/>
      <c r="BB99" s="31"/>
      <c r="BC99" s="31"/>
      <c r="BD99" s="31"/>
      <c r="BE99" s="31"/>
      <c r="BV99" s="14" t="s">
        <v>90</v>
      </c>
      <c r="BY99" s="92">
        <f>IF(AU99="základná",AV99,0)</f>
        <v>0</v>
      </c>
      <c r="BZ99" s="92">
        <f>IF(AU99="znížená",AV99,0)</f>
        <v>0</v>
      </c>
      <c r="CA99" s="92">
        <v>0</v>
      </c>
      <c r="CB99" s="92">
        <v>0</v>
      </c>
      <c r="CC99" s="92">
        <v>0</v>
      </c>
      <c r="CD99" s="92">
        <f>IF(AU99="základná",AG99,0)</f>
        <v>0</v>
      </c>
      <c r="CE99" s="92">
        <f>IF(AU99="znížená",AG99,0)</f>
        <v>0</v>
      </c>
      <c r="CF99" s="92">
        <f>IF(AU99="zákl. prenesená",AG99,0)</f>
        <v>0</v>
      </c>
      <c r="CG99" s="92">
        <f>IF(AU99="zníž. prenesená",AG99,0)</f>
        <v>0</v>
      </c>
      <c r="CH99" s="92">
        <f>IF(AU99="nulová",AG99,0)</f>
        <v>0</v>
      </c>
      <c r="CI99" s="14">
        <f>IF(AU99="základná",1,IF(AU99="znížená",2,IF(AU99="zákl. prenesená",4,IF(AU99="zníž. prenesená",5,3))))</f>
        <v>1</v>
      </c>
      <c r="CJ99" s="14">
        <f>IF(AT99="stavebná časť",1,IF(AT99="investičná časť",2,3))</f>
        <v>1</v>
      </c>
      <c r="CK99" s="14" t="str">
        <f>IF(D99="Vyplň vlastné","","x")</f>
        <v/>
      </c>
    </row>
    <row r="100" spans="1:89" s="2" customFormat="1" ht="19.899999999999999" customHeight="1">
      <c r="A100" s="31"/>
      <c r="B100" s="32"/>
      <c r="C100" s="31"/>
      <c r="D100" s="217" t="s">
        <v>89</v>
      </c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31"/>
      <c r="AD100" s="31"/>
      <c r="AE100" s="31"/>
      <c r="AF100" s="31"/>
      <c r="AG100" s="215">
        <f>ROUND(AG94 * AS100, 2)</f>
        <v>0</v>
      </c>
      <c r="AH100" s="216"/>
      <c r="AI100" s="216"/>
      <c r="AJ100" s="216"/>
      <c r="AK100" s="216"/>
      <c r="AL100" s="216"/>
      <c r="AM100" s="216"/>
      <c r="AN100" s="216">
        <f>ROUND(AG100 + AV100, 2)</f>
        <v>0</v>
      </c>
      <c r="AO100" s="216"/>
      <c r="AP100" s="216"/>
      <c r="AQ100" s="31"/>
      <c r="AR100" s="32"/>
      <c r="AS100" s="89">
        <v>0</v>
      </c>
      <c r="AT100" s="90" t="s">
        <v>87</v>
      </c>
      <c r="AU100" s="90" t="s">
        <v>41</v>
      </c>
      <c r="AV100" s="91">
        <f>ROUND(IF(AU100="základná",AG100*L32,IF(AU100="znížená",AG100*L33,0)), 2)</f>
        <v>0</v>
      </c>
      <c r="AW100" s="31"/>
      <c r="AX100" s="31"/>
      <c r="AY100" s="31"/>
      <c r="AZ100" s="31"/>
      <c r="BA100" s="31"/>
      <c r="BB100" s="31"/>
      <c r="BC100" s="31"/>
      <c r="BD100" s="31"/>
      <c r="BE100" s="31"/>
      <c r="BV100" s="14" t="s">
        <v>90</v>
      </c>
      <c r="BY100" s="92">
        <f>IF(AU100="základná",AV100,0)</f>
        <v>0</v>
      </c>
      <c r="BZ100" s="92">
        <f>IF(AU100="znížená",AV100,0)</f>
        <v>0</v>
      </c>
      <c r="CA100" s="92">
        <v>0</v>
      </c>
      <c r="CB100" s="92">
        <v>0</v>
      </c>
      <c r="CC100" s="92">
        <v>0</v>
      </c>
      <c r="CD100" s="92">
        <f>IF(AU100="základná",AG100,0)</f>
        <v>0</v>
      </c>
      <c r="CE100" s="92">
        <f>IF(AU100="znížená",AG100,0)</f>
        <v>0</v>
      </c>
      <c r="CF100" s="92">
        <f>IF(AU100="zákl. prenesená",AG100,0)</f>
        <v>0</v>
      </c>
      <c r="CG100" s="92">
        <f>IF(AU100="zníž. prenesená",AG100,0)</f>
        <v>0</v>
      </c>
      <c r="CH100" s="92">
        <f>IF(AU100="nulová",AG100,0)</f>
        <v>0</v>
      </c>
      <c r="CI100" s="14">
        <f>IF(AU100="základná",1,IF(AU100="znížená",2,IF(AU100="zákl. prenesená",4,IF(AU100="zníž. prenesená",5,3))))</f>
        <v>1</v>
      </c>
      <c r="CJ100" s="14">
        <f>IF(AT100="stavebná časť",1,IF(AT100="investičná časť",2,3))</f>
        <v>1</v>
      </c>
      <c r="CK100" s="14" t="str">
        <f>IF(D100="Vyplň vlastné","","x")</f>
        <v/>
      </c>
    </row>
    <row r="101" spans="1:89" s="2" customFormat="1" ht="19.899999999999999" customHeight="1">
      <c r="A101" s="31"/>
      <c r="B101" s="32"/>
      <c r="C101" s="31"/>
      <c r="D101" s="217" t="s">
        <v>89</v>
      </c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31"/>
      <c r="AD101" s="31"/>
      <c r="AE101" s="31"/>
      <c r="AF101" s="31"/>
      <c r="AG101" s="215">
        <f>ROUND(AG94 * AS101, 2)</f>
        <v>0</v>
      </c>
      <c r="AH101" s="216"/>
      <c r="AI101" s="216"/>
      <c r="AJ101" s="216"/>
      <c r="AK101" s="216"/>
      <c r="AL101" s="216"/>
      <c r="AM101" s="216"/>
      <c r="AN101" s="216">
        <f>ROUND(AG101 + AV101, 2)</f>
        <v>0</v>
      </c>
      <c r="AO101" s="216"/>
      <c r="AP101" s="216"/>
      <c r="AQ101" s="31"/>
      <c r="AR101" s="32"/>
      <c r="AS101" s="93">
        <v>0</v>
      </c>
      <c r="AT101" s="94" t="s">
        <v>87</v>
      </c>
      <c r="AU101" s="94" t="s">
        <v>41</v>
      </c>
      <c r="AV101" s="95">
        <f>ROUND(IF(AU101="základná",AG101*L32,IF(AU101="znížená",AG101*L33,0)), 2)</f>
        <v>0</v>
      </c>
      <c r="AW101" s="31"/>
      <c r="AX101" s="31"/>
      <c r="AY101" s="31"/>
      <c r="AZ101" s="31"/>
      <c r="BA101" s="31"/>
      <c r="BB101" s="31"/>
      <c r="BC101" s="31"/>
      <c r="BD101" s="31"/>
      <c r="BE101" s="31"/>
      <c r="BV101" s="14" t="s">
        <v>90</v>
      </c>
      <c r="BY101" s="92">
        <f>IF(AU101="základná",AV101,0)</f>
        <v>0</v>
      </c>
      <c r="BZ101" s="92">
        <f>IF(AU101="znížená",AV101,0)</f>
        <v>0</v>
      </c>
      <c r="CA101" s="92">
        <v>0</v>
      </c>
      <c r="CB101" s="92">
        <v>0</v>
      </c>
      <c r="CC101" s="92">
        <v>0</v>
      </c>
      <c r="CD101" s="92">
        <f>IF(AU101="základná",AG101,0)</f>
        <v>0</v>
      </c>
      <c r="CE101" s="92">
        <f>IF(AU101="znížená",AG101,0)</f>
        <v>0</v>
      </c>
      <c r="CF101" s="92">
        <f>IF(AU101="zákl. prenesená",AG101,0)</f>
        <v>0</v>
      </c>
      <c r="CG101" s="92">
        <f>IF(AU101="zníž. prenesená",AG101,0)</f>
        <v>0</v>
      </c>
      <c r="CH101" s="92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/>
      </c>
    </row>
    <row r="102" spans="1:89" s="2" customFormat="1" ht="10.9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2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  <row r="103" spans="1:89" s="2" customFormat="1" ht="30" customHeight="1">
      <c r="A103" s="31"/>
      <c r="B103" s="32"/>
      <c r="C103" s="96" t="s">
        <v>91</v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219">
        <f>ROUND(AG94 + AG97, 2)</f>
        <v>0</v>
      </c>
      <c r="AH103" s="219"/>
      <c r="AI103" s="219"/>
      <c r="AJ103" s="219"/>
      <c r="AK103" s="219"/>
      <c r="AL103" s="219"/>
      <c r="AM103" s="219"/>
      <c r="AN103" s="219">
        <f>ROUND(AN94 + AN97, 2)</f>
        <v>0</v>
      </c>
      <c r="AO103" s="219"/>
      <c r="AP103" s="219"/>
      <c r="AQ103" s="97"/>
      <c r="AR103" s="32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</row>
    <row r="104" spans="1:89" s="2" customFormat="1" ht="6.95" customHeight="1">
      <c r="A104" s="31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32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</row>
  </sheetData>
  <mergeCells count="60">
    <mergeCell ref="AR2:BE2"/>
    <mergeCell ref="BE5:BE3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90:AP90"/>
    <mergeCell ref="AM87:AN87"/>
    <mergeCell ref="AM89:AP89"/>
    <mergeCell ref="AS89:AT91"/>
    <mergeCell ref="AG97:AM97"/>
    <mergeCell ref="AN97:AP97"/>
    <mergeCell ref="AG103:AM103"/>
    <mergeCell ref="AN103:AP103"/>
    <mergeCell ref="K5:AO5"/>
    <mergeCell ref="K6:AO6"/>
    <mergeCell ref="E14:AJ14"/>
    <mergeCell ref="E23:AN23"/>
    <mergeCell ref="L31:P31"/>
    <mergeCell ref="W31:AE31"/>
    <mergeCell ref="AK31:AO31"/>
    <mergeCell ref="L32:P32"/>
    <mergeCell ref="L33:P33"/>
    <mergeCell ref="L34:P34"/>
    <mergeCell ref="L35:P35"/>
    <mergeCell ref="L36:P36"/>
    <mergeCell ref="D100:AB100"/>
    <mergeCell ref="AG100:AM100"/>
    <mergeCell ref="AN100:AP100"/>
    <mergeCell ref="D101:AB101"/>
    <mergeCell ref="AG101:AM101"/>
    <mergeCell ref="AN101:AP101"/>
    <mergeCell ref="D98:AB98"/>
    <mergeCell ref="AG98:AM98"/>
    <mergeCell ref="AN98:AP98"/>
    <mergeCell ref="D99:AB99"/>
    <mergeCell ref="AG99:AM99"/>
    <mergeCell ref="AN99:AP99"/>
    <mergeCell ref="X38:AB38"/>
    <mergeCell ref="W33:AE33"/>
    <mergeCell ref="AK26:AO26"/>
    <mergeCell ref="AK27:AO27"/>
    <mergeCell ref="AK29:AO29"/>
    <mergeCell ref="W32:AE32"/>
    <mergeCell ref="AK32:AO32"/>
    <mergeCell ref="AK33:AO33"/>
    <mergeCell ref="W34:AE34"/>
    <mergeCell ref="AK34:AO34"/>
    <mergeCell ref="W35:AE35"/>
    <mergeCell ref="AK35:AO35"/>
    <mergeCell ref="W36:AE36"/>
    <mergeCell ref="AK36:AO36"/>
    <mergeCell ref="AK38:AO38"/>
  </mergeCells>
  <dataValidations count="2">
    <dataValidation type="list" allowBlank="1" showInputMessage="1" showErrorMessage="1" error="Povolené sú hodnoty základná, znížená, nulová." sqref="AU97:AU101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>
      <formula1>"stavebná časť, technologická časť, investičná časť"</formula1>
    </dataValidation>
  </dataValidations>
  <hyperlinks>
    <hyperlink ref="A95" location="'B082019 - Prehlbovanie 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0"/>
  <sheetViews>
    <sheetView showGridLines="0" tabSelected="1" topLeftCell="A209" workbookViewId="0">
      <selection activeCell="X150" sqref="W150:X150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9"/>
      <c r="L2" s="245" t="s">
        <v>6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00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92</v>
      </c>
      <c r="I4" s="99"/>
      <c r="L4" s="17"/>
      <c r="M4" s="101" t="s">
        <v>10</v>
      </c>
      <c r="AT4" s="14" t="s">
        <v>4</v>
      </c>
    </row>
    <row r="5" spans="1:46" s="1" customFormat="1" ht="6.95" customHeight="1">
      <c r="B5" s="17"/>
      <c r="I5" s="99"/>
      <c r="L5" s="17"/>
    </row>
    <row r="6" spans="1:46" s="2" customFormat="1" ht="12" customHeight="1">
      <c r="A6" s="31"/>
      <c r="B6" s="32"/>
      <c r="C6" s="31"/>
      <c r="D6" s="24" t="s">
        <v>16</v>
      </c>
      <c r="E6" s="31"/>
      <c r="F6" s="31"/>
      <c r="G6" s="31"/>
      <c r="H6" s="31"/>
      <c r="I6" s="102"/>
      <c r="J6" s="31"/>
      <c r="K6" s="31"/>
      <c r="L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2"/>
      <c r="C7" s="31"/>
      <c r="D7" s="31"/>
      <c r="E7" s="227" t="s">
        <v>17</v>
      </c>
      <c r="F7" s="249"/>
      <c r="G7" s="249"/>
      <c r="H7" s="249"/>
      <c r="I7" s="102"/>
      <c r="J7" s="31"/>
      <c r="K7" s="31"/>
      <c r="L7" s="4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1.25">
      <c r="A8" s="31"/>
      <c r="B8" s="32"/>
      <c r="C8" s="31"/>
      <c r="D8" s="31"/>
      <c r="E8" s="31"/>
      <c r="F8" s="31"/>
      <c r="G8" s="31"/>
      <c r="H8" s="31"/>
      <c r="I8" s="102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2"/>
      <c r="C9" s="31"/>
      <c r="D9" s="24" t="s">
        <v>18</v>
      </c>
      <c r="E9" s="31"/>
      <c r="F9" s="22" t="s">
        <v>1</v>
      </c>
      <c r="G9" s="31"/>
      <c r="H9" s="31"/>
      <c r="I9" s="103" t="s">
        <v>19</v>
      </c>
      <c r="J9" s="22" t="s">
        <v>1</v>
      </c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2"/>
      <c r="C10" s="31"/>
      <c r="D10" s="24" t="s">
        <v>20</v>
      </c>
      <c r="E10" s="31"/>
      <c r="F10" s="22" t="s">
        <v>21</v>
      </c>
      <c r="G10" s="31"/>
      <c r="H10" s="31"/>
      <c r="I10" s="103" t="s">
        <v>22</v>
      </c>
      <c r="J10" s="54" t="str">
        <f>'Rekapitulácia stavby'!AN8</f>
        <v>14. 8. 2019</v>
      </c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2"/>
      <c r="C11" s="31"/>
      <c r="D11" s="31"/>
      <c r="E11" s="31"/>
      <c r="F11" s="31"/>
      <c r="G11" s="31"/>
      <c r="H11" s="31"/>
      <c r="I11" s="102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24</v>
      </c>
      <c r="E12" s="31"/>
      <c r="F12" s="31"/>
      <c r="G12" s="31"/>
      <c r="H12" s="31"/>
      <c r="I12" s="103" t="s">
        <v>25</v>
      </c>
      <c r="J12" s="22" t="s">
        <v>1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2"/>
      <c r="C13" s="31"/>
      <c r="D13" s="31"/>
      <c r="E13" s="22" t="s">
        <v>26</v>
      </c>
      <c r="F13" s="31"/>
      <c r="G13" s="31"/>
      <c r="H13" s="31"/>
      <c r="I13" s="103" t="s">
        <v>27</v>
      </c>
      <c r="J13" s="22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2"/>
      <c r="C14" s="31"/>
      <c r="D14" s="31"/>
      <c r="E14" s="31"/>
      <c r="F14" s="31"/>
      <c r="G14" s="31"/>
      <c r="H14" s="31"/>
      <c r="I14" s="102"/>
      <c r="J14" s="31"/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2"/>
      <c r="C15" s="31"/>
      <c r="D15" s="24" t="s">
        <v>28</v>
      </c>
      <c r="E15" s="31"/>
      <c r="F15" s="31"/>
      <c r="G15" s="31"/>
      <c r="H15" s="31"/>
      <c r="I15" s="103" t="s">
        <v>25</v>
      </c>
      <c r="J15" s="25" t="str">
        <f>'Rekapitulácia stavby'!AN13</f>
        <v>Vyplň údaj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2"/>
      <c r="C16" s="31"/>
      <c r="D16" s="31"/>
      <c r="E16" s="250" t="str">
        <f>'Rekapitulácia stavby'!E14</f>
        <v>Vyplň údaj</v>
      </c>
      <c r="F16" s="220"/>
      <c r="G16" s="220"/>
      <c r="H16" s="220"/>
      <c r="I16" s="103" t="s">
        <v>27</v>
      </c>
      <c r="J16" s="25" t="str">
        <f>'Rekapitulácia stavby'!AN14</f>
        <v>Vyplň údaj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31"/>
      <c r="E17" s="31"/>
      <c r="F17" s="31"/>
      <c r="G17" s="31"/>
      <c r="H17" s="31"/>
      <c r="I17" s="102"/>
      <c r="J17" s="31"/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24" t="s">
        <v>30</v>
      </c>
      <c r="E18" s="31"/>
      <c r="F18" s="31"/>
      <c r="G18" s="31"/>
      <c r="H18" s="31"/>
      <c r="I18" s="103" t="s">
        <v>25</v>
      </c>
      <c r="J18" s="22" t="str">
        <f>IF('Rekapitulácia stavby'!AN16="","",'Rekapitulácia stavby'!AN16)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31"/>
      <c r="E19" s="22" t="str">
        <f>IF('Rekapitulácia stavby'!E17="","",'Rekapitulácia stavby'!E17)</f>
        <v xml:space="preserve"> </v>
      </c>
      <c r="F19" s="31"/>
      <c r="G19" s="31"/>
      <c r="H19" s="31"/>
      <c r="I19" s="103" t="s">
        <v>27</v>
      </c>
      <c r="J19" s="22" t="str">
        <f>IF('Rekapitulácia stavby'!AN17="","",'Rekapitulácia stavby'!AN17)</f>
        <v/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31"/>
      <c r="E20" s="31"/>
      <c r="F20" s="31"/>
      <c r="G20" s="31"/>
      <c r="H20" s="31"/>
      <c r="I20" s="102"/>
      <c r="J20" s="31"/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24" t="s">
        <v>32</v>
      </c>
      <c r="E21" s="31"/>
      <c r="F21" s="31"/>
      <c r="G21" s="31"/>
      <c r="H21" s="31"/>
      <c r="I21" s="103" t="s">
        <v>25</v>
      </c>
      <c r="J21" s="22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31"/>
      <c r="E22" s="22" t="s">
        <v>340</v>
      </c>
      <c r="F22" s="31"/>
      <c r="G22" s="31"/>
      <c r="H22" s="31"/>
      <c r="I22" s="103" t="s">
        <v>27</v>
      </c>
      <c r="J22" s="22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31"/>
      <c r="E23" s="31"/>
      <c r="F23" s="31"/>
      <c r="G23" s="31"/>
      <c r="H23" s="31"/>
      <c r="I23" s="102"/>
      <c r="J23" s="31"/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24" t="s">
        <v>33</v>
      </c>
      <c r="E24" s="31"/>
      <c r="F24" s="31"/>
      <c r="G24" s="31"/>
      <c r="H24" s="31"/>
      <c r="I24" s="102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04"/>
      <c r="B25" s="105"/>
      <c r="C25" s="104"/>
      <c r="D25" s="104"/>
      <c r="E25" s="224" t="s">
        <v>1</v>
      </c>
      <c r="F25" s="224"/>
      <c r="G25" s="224"/>
      <c r="H25" s="224"/>
      <c r="I25" s="106"/>
      <c r="J25" s="104"/>
      <c r="K25" s="104"/>
      <c r="L25" s="107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s="2" customFormat="1" ht="6.95" customHeight="1">
      <c r="A26" s="31"/>
      <c r="B26" s="32"/>
      <c r="C26" s="31"/>
      <c r="D26" s="31"/>
      <c r="E26" s="31"/>
      <c r="F26" s="31"/>
      <c r="G26" s="31"/>
      <c r="H26" s="31"/>
      <c r="I26" s="102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65"/>
      <c r="E27" s="65"/>
      <c r="F27" s="65"/>
      <c r="G27" s="65"/>
      <c r="H27" s="65"/>
      <c r="I27" s="108"/>
      <c r="J27" s="65"/>
      <c r="K27" s="65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4.45" customHeight="1">
      <c r="A28" s="31"/>
      <c r="B28" s="32"/>
      <c r="C28" s="31"/>
      <c r="D28" s="22" t="s">
        <v>93</v>
      </c>
      <c r="E28" s="31"/>
      <c r="F28" s="31"/>
      <c r="G28" s="31"/>
      <c r="H28" s="31"/>
      <c r="I28" s="102"/>
      <c r="J28" s="30">
        <f>J94</f>
        <v>0</v>
      </c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14.45" customHeight="1">
      <c r="A29" s="31"/>
      <c r="B29" s="32"/>
      <c r="C29" s="31"/>
      <c r="D29" s="29" t="s">
        <v>86</v>
      </c>
      <c r="E29" s="31"/>
      <c r="F29" s="31"/>
      <c r="G29" s="31"/>
      <c r="H29" s="31"/>
      <c r="I29" s="102"/>
      <c r="J29" s="30">
        <f>J128</f>
        <v>0</v>
      </c>
      <c r="K29" s="31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9" t="s">
        <v>36</v>
      </c>
      <c r="E30" s="31"/>
      <c r="F30" s="31"/>
      <c r="G30" s="31"/>
      <c r="H30" s="31"/>
      <c r="I30" s="102"/>
      <c r="J30" s="70">
        <f>ROUND(J28 + J29,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8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10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11" t="s">
        <v>40</v>
      </c>
      <c r="E33" s="24" t="s">
        <v>41</v>
      </c>
      <c r="F33" s="112">
        <f>ROUND((SUM(BE128:BE135) + SUM(BE153:BE219)),  2)</f>
        <v>0</v>
      </c>
      <c r="G33" s="31"/>
      <c r="H33" s="31"/>
      <c r="I33" s="113">
        <v>0.2</v>
      </c>
      <c r="J33" s="112">
        <f>ROUND(((SUM(BE128:BE135) + SUM(BE153:BE219))*I33),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4" t="s">
        <v>42</v>
      </c>
      <c r="F34" s="112">
        <f>ROUND((SUM(BF128:BF135) + SUM(BF153:BF219)),  2)</f>
        <v>0</v>
      </c>
      <c r="G34" s="31"/>
      <c r="H34" s="31"/>
      <c r="I34" s="113">
        <v>0.2</v>
      </c>
      <c r="J34" s="112">
        <f>ROUND(((SUM(BF128:BF135) + SUM(BF153:BF219))*I34),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4" t="s">
        <v>43</v>
      </c>
      <c r="F35" s="112">
        <f>ROUND((SUM(BG128:BG135) + SUM(BG153:BG219)),  2)</f>
        <v>0</v>
      </c>
      <c r="G35" s="31"/>
      <c r="H35" s="31"/>
      <c r="I35" s="113">
        <v>0.2</v>
      </c>
      <c r="J35" s="112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4" t="s">
        <v>44</v>
      </c>
      <c r="F36" s="112">
        <f>ROUND((SUM(BH128:BH135) + SUM(BH153:BH219)),  2)</f>
        <v>0</v>
      </c>
      <c r="G36" s="31"/>
      <c r="H36" s="31"/>
      <c r="I36" s="113">
        <v>0.2</v>
      </c>
      <c r="J36" s="112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45</v>
      </c>
      <c r="F37" s="112">
        <f>ROUND((SUM(BI128:BI135) + SUM(BI153:BI219)),  2)</f>
        <v>0</v>
      </c>
      <c r="G37" s="31"/>
      <c r="H37" s="31"/>
      <c r="I37" s="113">
        <v>0</v>
      </c>
      <c r="J37" s="112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102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97"/>
      <c r="D39" s="114" t="s">
        <v>46</v>
      </c>
      <c r="E39" s="59"/>
      <c r="F39" s="59"/>
      <c r="G39" s="115" t="s">
        <v>47</v>
      </c>
      <c r="H39" s="116" t="s">
        <v>48</v>
      </c>
      <c r="I39" s="117"/>
      <c r="J39" s="118">
        <f>SUM(J30:J37)</f>
        <v>0</v>
      </c>
      <c r="K39" s="119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102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I41" s="99"/>
      <c r="L41" s="17"/>
    </row>
    <row r="42" spans="1:31" s="1" customFormat="1" ht="14.45" customHeight="1">
      <c r="B42" s="17"/>
      <c r="I42" s="99"/>
      <c r="L42" s="17"/>
    </row>
    <row r="43" spans="1:31" s="1" customFormat="1" ht="14.45" customHeight="1">
      <c r="B43" s="17"/>
      <c r="I43" s="99"/>
      <c r="L43" s="17"/>
    </row>
    <row r="44" spans="1:31" s="1" customFormat="1" ht="14.45" customHeight="1">
      <c r="B44" s="17"/>
      <c r="I44" s="99"/>
      <c r="L44" s="17"/>
    </row>
    <row r="45" spans="1:31" s="1" customFormat="1" ht="14.45" customHeight="1">
      <c r="B45" s="17"/>
      <c r="I45" s="99"/>
      <c r="L45" s="17"/>
    </row>
    <row r="46" spans="1:31" s="1" customFormat="1" ht="14.45" customHeight="1">
      <c r="B46" s="17"/>
      <c r="I46" s="99"/>
      <c r="L46" s="17"/>
    </row>
    <row r="47" spans="1:31" s="1" customFormat="1" ht="14.45" customHeight="1">
      <c r="B47" s="17"/>
      <c r="I47" s="99"/>
      <c r="L47" s="17"/>
    </row>
    <row r="48" spans="1:31" s="1" customFormat="1" ht="14.45" customHeight="1">
      <c r="B48" s="17"/>
      <c r="I48" s="99"/>
      <c r="L48" s="17"/>
    </row>
    <row r="49" spans="1:31" s="1" customFormat="1" ht="14.45" customHeight="1">
      <c r="B49" s="17"/>
      <c r="I49" s="99"/>
      <c r="L49" s="17"/>
    </row>
    <row r="50" spans="1:31" s="2" customFormat="1" ht="14.45" customHeight="1">
      <c r="B50" s="41"/>
      <c r="D50" s="42" t="s">
        <v>49</v>
      </c>
      <c r="E50" s="43"/>
      <c r="F50" s="43"/>
      <c r="G50" s="42" t="s">
        <v>50</v>
      </c>
      <c r="H50" s="43"/>
      <c r="I50" s="120"/>
      <c r="J50" s="43"/>
      <c r="K50" s="43"/>
      <c r="L50" s="41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2"/>
      <c r="C61" s="31"/>
      <c r="D61" s="44" t="s">
        <v>51</v>
      </c>
      <c r="E61" s="34"/>
      <c r="F61" s="121" t="s">
        <v>52</v>
      </c>
      <c r="G61" s="44" t="s">
        <v>51</v>
      </c>
      <c r="H61" s="34"/>
      <c r="I61" s="122"/>
      <c r="J61" s="123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24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2"/>
      <c r="C76" s="31"/>
      <c r="D76" s="44" t="s">
        <v>51</v>
      </c>
      <c r="E76" s="34"/>
      <c r="F76" s="121" t="s">
        <v>52</v>
      </c>
      <c r="G76" s="44" t="s">
        <v>51</v>
      </c>
      <c r="H76" s="34"/>
      <c r="I76" s="122"/>
      <c r="J76" s="123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25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6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94</v>
      </c>
      <c r="D82" s="31"/>
      <c r="E82" s="31"/>
      <c r="F82" s="31"/>
      <c r="G82" s="31"/>
      <c r="H82" s="31"/>
      <c r="I82" s="102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102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16</v>
      </c>
      <c r="D84" s="31"/>
      <c r="E84" s="31"/>
      <c r="F84" s="31"/>
      <c r="G84" s="31"/>
      <c r="H84" s="31"/>
      <c r="I84" s="102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27" t="str">
        <f>E7</f>
        <v>Prehlbovanie mestských studní</v>
      </c>
      <c r="F85" s="249"/>
      <c r="G85" s="249"/>
      <c r="H85" s="249"/>
      <c r="I85" s="102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102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4" t="s">
        <v>20</v>
      </c>
      <c r="D87" s="31"/>
      <c r="E87" s="31"/>
      <c r="F87" s="22" t="str">
        <f>F10</f>
        <v>Spišská Stará Ves</v>
      </c>
      <c r="G87" s="31"/>
      <c r="H87" s="31"/>
      <c r="I87" s="103" t="s">
        <v>22</v>
      </c>
      <c r="J87" s="54" t="str">
        <f>IF(J10="","",J10)</f>
        <v>14. 8. 2019</v>
      </c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102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4" t="s">
        <v>24</v>
      </c>
      <c r="D89" s="31"/>
      <c r="E89" s="31"/>
      <c r="F89" s="22" t="str">
        <f>E13</f>
        <v>Mesto Spišská Stará Ves</v>
      </c>
      <c r="G89" s="31"/>
      <c r="H89" s="31"/>
      <c r="I89" s="103" t="s">
        <v>30</v>
      </c>
      <c r="J89" s="27" t="str">
        <f>E19</f>
        <v xml:space="preserve"> 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4" t="s">
        <v>28</v>
      </c>
      <c r="D90" s="31"/>
      <c r="E90" s="31"/>
      <c r="F90" s="22" t="str">
        <f>IF(E16="","",E16)</f>
        <v>Vyplň údaj</v>
      </c>
      <c r="G90" s="31"/>
      <c r="H90" s="31"/>
      <c r="I90" s="103" t="s">
        <v>32</v>
      </c>
      <c r="J90" s="27" t="s">
        <v>340</v>
      </c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31"/>
      <c r="E91" s="31"/>
      <c r="F91" s="31"/>
      <c r="G91" s="31"/>
      <c r="H91" s="31"/>
      <c r="I91" s="102"/>
      <c r="J91" s="31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27" t="s">
        <v>95</v>
      </c>
      <c r="D92" s="97"/>
      <c r="E92" s="97"/>
      <c r="F92" s="97"/>
      <c r="G92" s="97"/>
      <c r="H92" s="97"/>
      <c r="I92" s="128"/>
      <c r="J92" s="129" t="s">
        <v>96</v>
      </c>
      <c r="K92" s="97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102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30" t="s">
        <v>97</v>
      </c>
      <c r="D94" s="31"/>
      <c r="E94" s="31"/>
      <c r="F94" s="31"/>
      <c r="G94" s="31"/>
      <c r="H94" s="31"/>
      <c r="I94" s="102"/>
      <c r="J94" s="70">
        <f>J153</f>
        <v>0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98</v>
      </c>
    </row>
    <row r="95" spans="1:47" s="9" customFormat="1" ht="24.95" customHeight="1">
      <c r="B95" s="131"/>
      <c r="D95" s="132" t="s">
        <v>99</v>
      </c>
      <c r="E95" s="133"/>
      <c r="F95" s="133"/>
      <c r="G95" s="133"/>
      <c r="H95" s="133"/>
      <c r="I95" s="134"/>
      <c r="J95" s="135">
        <f>J154</f>
        <v>0</v>
      </c>
      <c r="L95" s="131"/>
    </row>
    <row r="96" spans="1:47" s="10" customFormat="1" ht="19.899999999999999" customHeight="1">
      <c r="B96" s="136"/>
      <c r="D96" s="137" t="s">
        <v>100</v>
      </c>
      <c r="E96" s="138"/>
      <c r="F96" s="138"/>
      <c r="G96" s="138"/>
      <c r="H96" s="138"/>
      <c r="I96" s="139"/>
      <c r="J96" s="140">
        <f>J155</f>
        <v>0</v>
      </c>
      <c r="L96" s="136"/>
    </row>
    <row r="97" spans="2:12" s="9" customFormat="1" ht="24.95" customHeight="1">
      <c r="B97" s="131"/>
      <c r="D97" s="132" t="s">
        <v>101</v>
      </c>
      <c r="E97" s="133"/>
      <c r="F97" s="133"/>
      <c r="G97" s="133"/>
      <c r="H97" s="133"/>
      <c r="I97" s="134"/>
      <c r="J97" s="135">
        <f>J157</f>
        <v>0</v>
      </c>
      <c r="L97" s="131"/>
    </row>
    <row r="98" spans="2:12" s="10" customFormat="1" ht="19.899999999999999" customHeight="1">
      <c r="B98" s="136"/>
      <c r="D98" s="137" t="s">
        <v>102</v>
      </c>
      <c r="E98" s="138"/>
      <c r="F98" s="138"/>
      <c r="G98" s="138"/>
      <c r="H98" s="138"/>
      <c r="I98" s="139"/>
      <c r="J98" s="140">
        <f>J158</f>
        <v>0</v>
      </c>
      <c r="L98" s="136"/>
    </row>
    <row r="99" spans="2:12" s="10" customFormat="1" ht="19.899999999999999" customHeight="1">
      <c r="B99" s="136"/>
      <c r="D99" s="137" t="s">
        <v>103</v>
      </c>
      <c r="E99" s="138"/>
      <c r="F99" s="138"/>
      <c r="G99" s="138"/>
      <c r="H99" s="138"/>
      <c r="I99" s="139"/>
      <c r="J99" s="140">
        <f>J161</f>
        <v>0</v>
      </c>
      <c r="L99" s="136"/>
    </row>
    <row r="100" spans="2:12" s="9" customFormat="1" ht="24.95" customHeight="1">
      <c r="B100" s="131"/>
      <c r="D100" s="132" t="s">
        <v>101</v>
      </c>
      <c r="E100" s="133"/>
      <c r="F100" s="133"/>
      <c r="G100" s="133"/>
      <c r="H100" s="133"/>
      <c r="I100" s="134"/>
      <c r="J100" s="135">
        <f>J166</f>
        <v>0</v>
      </c>
      <c r="L100" s="131"/>
    </row>
    <row r="101" spans="2:12" s="10" customFormat="1" ht="19.899999999999999" customHeight="1">
      <c r="B101" s="136"/>
      <c r="D101" s="137" t="s">
        <v>104</v>
      </c>
      <c r="E101" s="138"/>
      <c r="F101" s="138"/>
      <c r="G101" s="138"/>
      <c r="H101" s="138"/>
      <c r="I101" s="139"/>
      <c r="J101" s="140">
        <f>J167</f>
        <v>0</v>
      </c>
      <c r="L101" s="136"/>
    </row>
    <row r="102" spans="2:12" s="10" customFormat="1" ht="19.899999999999999" customHeight="1">
      <c r="B102" s="136"/>
      <c r="D102" s="137" t="s">
        <v>105</v>
      </c>
      <c r="E102" s="138"/>
      <c r="F102" s="138"/>
      <c r="G102" s="138"/>
      <c r="H102" s="138"/>
      <c r="I102" s="139"/>
      <c r="J102" s="140">
        <f>J169</f>
        <v>0</v>
      </c>
      <c r="L102" s="136"/>
    </row>
    <row r="103" spans="2:12" s="10" customFormat="1" ht="19.899999999999999" customHeight="1">
      <c r="B103" s="136"/>
      <c r="D103" s="137" t="s">
        <v>106</v>
      </c>
      <c r="E103" s="138"/>
      <c r="F103" s="138"/>
      <c r="G103" s="138"/>
      <c r="H103" s="138"/>
      <c r="I103" s="139"/>
      <c r="J103" s="140">
        <f>J172</f>
        <v>0</v>
      </c>
      <c r="L103" s="136"/>
    </row>
    <row r="104" spans="2:12" s="9" customFormat="1" ht="24.95" customHeight="1">
      <c r="B104" s="131"/>
      <c r="D104" s="132" t="s">
        <v>107</v>
      </c>
      <c r="E104" s="133"/>
      <c r="F104" s="133"/>
      <c r="G104" s="133"/>
      <c r="H104" s="133"/>
      <c r="I104" s="134"/>
      <c r="J104" s="135">
        <f>J174</f>
        <v>0</v>
      </c>
      <c r="L104" s="131"/>
    </row>
    <row r="105" spans="2:12" s="10" customFormat="1" ht="19.899999999999999" customHeight="1">
      <c r="B105" s="136"/>
      <c r="D105" s="137" t="s">
        <v>108</v>
      </c>
      <c r="E105" s="138"/>
      <c r="F105" s="138"/>
      <c r="G105" s="138"/>
      <c r="H105" s="138"/>
      <c r="I105" s="139"/>
      <c r="J105" s="140">
        <f>J175</f>
        <v>0</v>
      </c>
      <c r="L105" s="136"/>
    </row>
    <row r="106" spans="2:12" s="9" customFormat="1" ht="24.95" customHeight="1">
      <c r="B106" s="131"/>
      <c r="D106" s="132" t="s">
        <v>109</v>
      </c>
      <c r="E106" s="133"/>
      <c r="F106" s="133"/>
      <c r="G106" s="133"/>
      <c r="H106" s="133"/>
      <c r="I106" s="134"/>
      <c r="J106" s="135">
        <f>J177</f>
        <v>0</v>
      </c>
      <c r="L106" s="131"/>
    </row>
    <row r="107" spans="2:12" s="10" customFormat="1" ht="19.899999999999999" customHeight="1">
      <c r="B107" s="136"/>
      <c r="D107" s="137" t="s">
        <v>110</v>
      </c>
      <c r="E107" s="138"/>
      <c r="F107" s="138"/>
      <c r="G107" s="138"/>
      <c r="H107" s="138"/>
      <c r="I107" s="139"/>
      <c r="J107" s="140">
        <f>J178</f>
        <v>0</v>
      </c>
      <c r="L107" s="136"/>
    </row>
    <row r="108" spans="2:12" s="9" customFormat="1" ht="24.95" customHeight="1">
      <c r="B108" s="131"/>
      <c r="D108" s="132" t="s">
        <v>111</v>
      </c>
      <c r="E108" s="133"/>
      <c r="F108" s="133"/>
      <c r="G108" s="133"/>
      <c r="H108" s="133"/>
      <c r="I108" s="134"/>
      <c r="J108" s="135">
        <f>J180</f>
        <v>0</v>
      </c>
      <c r="L108" s="131"/>
    </row>
    <row r="109" spans="2:12" s="10" customFormat="1" ht="19.899999999999999" customHeight="1">
      <c r="B109" s="136"/>
      <c r="D109" s="137" t="s">
        <v>112</v>
      </c>
      <c r="E109" s="138"/>
      <c r="F109" s="138"/>
      <c r="G109" s="138"/>
      <c r="H109" s="138"/>
      <c r="I109" s="139"/>
      <c r="J109" s="140">
        <f>J181</f>
        <v>0</v>
      </c>
      <c r="L109" s="136"/>
    </row>
    <row r="110" spans="2:12" s="9" customFormat="1" ht="24.95" customHeight="1">
      <c r="B110" s="131"/>
      <c r="D110" s="132" t="s">
        <v>113</v>
      </c>
      <c r="E110" s="133"/>
      <c r="F110" s="133"/>
      <c r="G110" s="133"/>
      <c r="H110" s="133"/>
      <c r="I110" s="134"/>
      <c r="J110" s="135">
        <f>J183</f>
        <v>0</v>
      </c>
      <c r="L110" s="131"/>
    </row>
    <row r="111" spans="2:12" s="10" customFormat="1" ht="19.899999999999999" customHeight="1">
      <c r="B111" s="136"/>
      <c r="D111" s="137" t="s">
        <v>114</v>
      </c>
      <c r="E111" s="138"/>
      <c r="F111" s="138"/>
      <c r="G111" s="138"/>
      <c r="H111" s="138"/>
      <c r="I111" s="139"/>
      <c r="J111" s="140">
        <f>J184</f>
        <v>0</v>
      </c>
      <c r="L111" s="136"/>
    </row>
    <row r="112" spans="2:12" s="9" customFormat="1" ht="24.95" customHeight="1">
      <c r="B112" s="131"/>
      <c r="D112" s="132" t="s">
        <v>115</v>
      </c>
      <c r="E112" s="133"/>
      <c r="F112" s="133"/>
      <c r="G112" s="133"/>
      <c r="H112" s="133"/>
      <c r="I112" s="134"/>
      <c r="J112" s="135">
        <f>J186</f>
        <v>0</v>
      </c>
      <c r="L112" s="131"/>
    </row>
    <row r="113" spans="1:31" s="10" customFormat="1" ht="19.899999999999999" customHeight="1">
      <c r="B113" s="136"/>
      <c r="D113" s="137" t="s">
        <v>116</v>
      </c>
      <c r="E113" s="138"/>
      <c r="F113" s="138"/>
      <c r="G113" s="138"/>
      <c r="H113" s="138"/>
      <c r="I113" s="139"/>
      <c r="J113" s="140">
        <f>J187</f>
        <v>0</v>
      </c>
      <c r="L113" s="136"/>
    </row>
    <row r="114" spans="1:31" s="9" customFormat="1" ht="24.95" customHeight="1">
      <c r="B114" s="131"/>
      <c r="D114" s="132" t="s">
        <v>115</v>
      </c>
      <c r="E114" s="133"/>
      <c r="F114" s="133"/>
      <c r="G114" s="133"/>
      <c r="H114" s="133"/>
      <c r="I114" s="134"/>
      <c r="J114" s="135">
        <f>J190</f>
        <v>0</v>
      </c>
      <c r="L114" s="131"/>
    </row>
    <row r="115" spans="1:31" s="10" customFormat="1" ht="19.899999999999999" customHeight="1">
      <c r="B115" s="136"/>
      <c r="D115" s="137" t="s">
        <v>117</v>
      </c>
      <c r="E115" s="138"/>
      <c r="F115" s="138"/>
      <c r="G115" s="138"/>
      <c r="H115" s="138"/>
      <c r="I115" s="139"/>
      <c r="J115" s="140">
        <f>J191</f>
        <v>0</v>
      </c>
      <c r="L115" s="136"/>
    </row>
    <row r="116" spans="1:31" s="10" customFormat="1" ht="19.899999999999999" customHeight="1">
      <c r="B116" s="136"/>
      <c r="D116" s="137" t="s">
        <v>116</v>
      </c>
      <c r="E116" s="138"/>
      <c r="F116" s="138"/>
      <c r="G116" s="138"/>
      <c r="H116" s="138"/>
      <c r="I116" s="139"/>
      <c r="J116" s="140">
        <f>J195</f>
        <v>0</v>
      </c>
      <c r="L116" s="136"/>
    </row>
    <row r="117" spans="1:31" s="10" customFormat="1" ht="19.899999999999999" customHeight="1">
      <c r="B117" s="136"/>
      <c r="D117" s="137" t="s">
        <v>118</v>
      </c>
      <c r="E117" s="138"/>
      <c r="F117" s="138"/>
      <c r="G117" s="138"/>
      <c r="H117" s="138"/>
      <c r="I117" s="139"/>
      <c r="J117" s="140">
        <f>J197</f>
        <v>0</v>
      </c>
      <c r="L117" s="136"/>
    </row>
    <row r="118" spans="1:31" s="9" customFormat="1" ht="24.95" customHeight="1">
      <c r="B118" s="131"/>
      <c r="D118" s="132" t="s">
        <v>115</v>
      </c>
      <c r="E118" s="133"/>
      <c r="F118" s="133"/>
      <c r="G118" s="133"/>
      <c r="H118" s="133"/>
      <c r="I118" s="134"/>
      <c r="J118" s="135">
        <f>J199</f>
        <v>0</v>
      </c>
      <c r="L118" s="131"/>
    </row>
    <row r="119" spans="1:31" s="10" customFormat="1" ht="19.899999999999999" customHeight="1">
      <c r="B119" s="136"/>
      <c r="D119" s="137" t="s">
        <v>119</v>
      </c>
      <c r="E119" s="138"/>
      <c r="F119" s="138"/>
      <c r="G119" s="138"/>
      <c r="H119" s="138"/>
      <c r="I119" s="139"/>
      <c r="J119" s="140">
        <f>J200</f>
        <v>0</v>
      </c>
      <c r="L119" s="136"/>
    </row>
    <row r="120" spans="1:31" s="9" customFormat="1" ht="24.95" customHeight="1">
      <c r="B120" s="131"/>
      <c r="D120" s="132" t="s">
        <v>120</v>
      </c>
      <c r="E120" s="133"/>
      <c r="F120" s="133"/>
      <c r="G120" s="133"/>
      <c r="H120" s="133"/>
      <c r="I120" s="134"/>
      <c r="J120" s="135">
        <f>J203</f>
        <v>0</v>
      </c>
      <c r="L120" s="131"/>
    </row>
    <row r="121" spans="1:31" s="10" customFormat="1" ht="19.899999999999999" customHeight="1">
      <c r="B121" s="136"/>
      <c r="D121" s="137" t="s">
        <v>121</v>
      </c>
      <c r="E121" s="138"/>
      <c r="F121" s="138"/>
      <c r="G121" s="138"/>
      <c r="H121" s="138"/>
      <c r="I121" s="139"/>
      <c r="J121" s="140">
        <f>J204</f>
        <v>0</v>
      </c>
      <c r="L121" s="136"/>
    </row>
    <row r="122" spans="1:31" s="9" customFormat="1" ht="24.95" customHeight="1">
      <c r="B122" s="131"/>
      <c r="D122" s="132" t="s">
        <v>122</v>
      </c>
      <c r="E122" s="133"/>
      <c r="F122" s="133"/>
      <c r="G122" s="133"/>
      <c r="H122" s="133"/>
      <c r="I122" s="134"/>
      <c r="J122" s="135">
        <f>J206</f>
        <v>0</v>
      </c>
      <c r="L122" s="131"/>
    </row>
    <row r="123" spans="1:31" s="10" customFormat="1" ht="19.899999999999999" customHeight="1">
      <c r="B123" s="136"/>
      <c r="D123" s="137" t="s">
        <v>123</v>
      </c>
      <c r="E123" s="138"/>
      <c r="F123" s="138"/>
      <c r="G123" s="138"/>
      <c r="H123" s="138"/>
      <c r="I123" s="139"/>
      <c r="J123" s="140">
        <f>J207</f>
        <v>0</v>
      </c>
      <c r="L123" s="136"/>
    </row>
    <row r="124" spans="1:31" s="9" customFormat="1" ht="24.95" customHeight="1">
      <c r="B124" s="131"/>
      <c r="D124" s="132" t="s">
        <v>122</v>
      </c>
      <c r="E124" s="133"/>
      <c r="F124" s="133"/>
      <c r="G124" s="133"/>
      <c r="H124" s="133"/>
      <c r="I124" s="134"/>
      <c r="J124" s="135">
        <f>J217</f>
        <v>0</v>
      </c>
      <c r="L124" s="131"/>
    </row>
    <row r="125" spans="1:31" s="10" customFormat="1" ht="19.899999999999999" customHeight="1">
      <c r="B125" s="136"/>
      <c r="D125" s="137" t="s">
        <v>124</v>
      </c>
      <c r="E125" s="138"/>
      <c r="F125" s="138"/>
      <c r="G125" s="138"/>
      <c r="H125" s="138"/>
      <c r="I125" s="139"/>
      <c r="J125" s="140">
        <f>J218</f>
        <v>0</v>
      </c>
      <c r="L125" s="136"/>
    </row>
    <row r="126" spans="1:31" s="2" customFormat="1" ht="21.75" customHeight="1">
      <c r="A126" s="31"/>
      <c r="B126" s="32"/>
      <c r="C126" s="31"/>
      <c r="D126" s="31"/>
      <c r="E126" s="31"/>
      <c r="F126" s="31"/>
      <c r="G126" s="31"/>
      <c r="H126" s="31"/>
      <c r="I126" s="102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6.95" customHeight="1">
      <c r="A127" s="31"/>
      <c r="B127" s="32"/>
      <c r="C127" s="31"/>
      <c r="D127" s="31"/>
      <c r="E127" s="31"/>
      <c r="F127" s="31"/>
      <c r="G127" s="31"/>
      <c r="H127" s="31"/>
      <c r="I127" s="102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9.25" customHeight="1">
      <c r="A128" s="31"/>
      <c r="B128" s="32"/>
      <c r="C128" s="130" t="s">
        <v>125</v>
      </c>
      <c r="D128" s="31"/>
      <c r="E128" s="31"/>
      <c r="F128" s="31"/>
      <c r="G128" s="31"/>
      <c r="H128" s="31"/>
      <c r="I128" s="102"/>
      <c r="J128" s="141">
        <f>ROUND(J129 + J130 + J131 + J132 + J133 + J134,2)</f>
        <v>0</v>
      </c>
      <c r="K128" s="31"/>
      <c r="L128" s="41"/>
      <c r="N128" s="142" t="s">
        <v>40</v>
      </c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8" customHeight="1">
      <c r="A129" s="31"/>
      <c r="B129" s="143"/>
      <c r="C129" s="102"/>
      <c r="D129" s="217" t="s">
        <v>126</v>
      </c>
      <c r="E129" s="251"/>
      <c r="F129" s="251"/>
      <c r="G129" s="102"/>
      <c r="H129" s="102"/>
      <c r="I129" s="102"/>
      <c r="J129" s="88">
        <v>0</v>
      </c>
      <c r="K129" s="102"/>
      <c r="L129" s="145"/>
      <c r="M129" s="146"/>
      <c r="N129" s="147" t="s">
        <v>42</v>
      </c>
      <c r="O129" s="146"/>
      <c r="P129" s="146"/>
      <c r="Q129" s="146"/>
      <c r="R129" s="146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8" t="s">
        <v>127</v>
      </c>
      <c r="AZ129" s="146"/>
      <c r="BA129" s="146"/>
      <c r="BB129" s="146"/>
      <c r="BC129" s="146"/>
      <c r="BD129" s="146"/>
      <c r="BE129" s="149">
        <f t="shared" ref="BE129:BE134" si="0">IF(N129="základná",J129,0)</f>
        <v>0</v>
      </c>
      <c r="BF129" s="149">
        <f t="shared" ref="BF129:BF134" si="1">IF(N129="znížená",J129,0)</f>
        <v>0</v>
      </c>
      <c r="BG129" s="149">
        <f t="shared" ref="BG129:BG134" si="2">IF(N129="zákl. prenesená",J129,0)</f>
        <v>0</v>
      </c>
      <c r="BH129" s="149">
        <f t="shared" ref="BH129:BH134" si="3">IF(N129="zníž. prenesená",J129,0)</f>
        <v>0</v>
      </c>
      <c r="BI129" s="149">
        <f t="shared" ref="BI129:BI134" si="4">IF(N129="nulová",J129,0)</f>
        <v>0</v>
      </c>
      <c r="BJ129" s="148" t="s">
        <v>128</v>
      </c>
      <c r="BK129" s="146"/>
      <c r="BL129" s="146"/>
      <c r="BM129" s="146"/>
    </row>
    <row r="130" spans="1:65" s="2" customFormat="1" ht="18" customHeight="1">
      <c r="A130" s="31"/>
      <c r="B130" s="143"/>
      <c r="C130" s="102"/>
      <c r="D130" s="217" t="s">
        <v>129</v>
      </c>
      <c r="E130" s="251"/>
      <c r="F130" s="251"/>
      <c r="G130" s="102"/>
      <c r="H130" s="102"/>
      <c r="I130" s="102"/>
      <c r="J130" s="88">
        <v>0</v>
      </c>
      <c r="K130" s="102"/>
      <c r="L130" s="145"/>
      <c r="M130" s="146"/>
      <c r="N130" s="147" t="s">
        <v>42</v>
      </c>
      <c r="O130" s="146"/>
      <c r="P130" s="146"/>
      <c r="Q130" s="146"/>
      <c r="R130" s="146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8" t="s">
        <v>127</v>
      </c>
      <c r="AZ130" s="146"/>
      <c r="BA130" s="146"/>
      <c r="BB130" s="146"/>
      <c r="BC130" s="146"/>
      <c r="BD130" s="146"/>
      <c r="BE130" s="149">
        <f t="shared" si="0"/>
        <v>0</v>
      </c>
      <c r="BF130" s="149">
        <f t="shared" si="1"/>
        <v>0</v>
      </c>
      <c r="BG130" s="149">
        <f t="shared" si="2"/>
        <v>0</v>
      </c>
      <c r="BH130" s="149">
        <f t="shared" si="3"/>
        <v>0</v>
      </c>
      <c r="BI130" s="149">
        <f t="shared" si="4"/>
        <v>0</v>
      </c>
      <c r="BJ130" s="148" t="s">
        <v>128</v>
      </c>
      <c r="BK130" s="146"/>
      <c r="BL130" s="146"/>
      <c r="BM130" s="146"/>
    </row>
    <row r="131" spans="1:65" s="2" customFormat="1" ht="18" customHeight="1">
      <c r="A131" s="31"/>
      <c r="B131" s="143"/>
      <c r="C131" s="102"/>
      <c r="D131" s="217" t="s">
        <v>130</v>
      </c>
      <c r="E131" s="251"/>
      <c r="F131" s="251"/>
      <c r="G131" s="102"/>
      <c r="H131" s="102"/>
      <c r="I131" s="102"/>
      <c r="J131" s="88">
        <v>0</v>
      </c>
      <c r="K131" s="102"/>
      <c r="L131" s="145"/>
      <c r="M131" s="146"/>
      <c r="N131" s="147" t="s">
        <v>42</v>
      </c>
      <c r="O131" s="146"/>
      <c r="P131" s="146"/>
      <c r="Q131" s="146"/>
      <c r="R131" s="146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8" t="s">
        <v>127</v>
      </c>
      <c r="AZ131" s="146"/>
      <c r="BA131" s="146"/>
      <c r="BB131" s="146"/>
      <c r="BC131" s="146"/>
      <c r="BD131" s="146"/>
      <c r="BE131" s="149">
        <f t="shared" si="0"/>
        <v>0</v>
      </c>
      <c r="BF131" s="149">
        <f t="shared" si="1"/>
        <v>0</v>
      </c>
      <c r="BG131" s="149">
        <f t="shared" si="2"/>
        <v>0</v>
      </c>
      <c r="BH131" s="149">
        <f t="shared" si="3"/>
        <v>0</v>
      </c>
      <c r="BI131" s="149">
        <f t="shared" si="4"/>
        <v>0</v>
      </c>
      <c r="BJ131" s="148" t="s">
        <v>128</v>
      </c>
      <c r="BK131" s="146"/>
      <c r="BL131" s="146"/>
      <c r="BM131" s="146"/>
    </row>
    <row r="132" spans="1:65" s="2" customFormat="1" ht="18" customHeight="1">
      <c r="A132" s="31"/>
      <c r="B132" s="143"/>
      <c r="C132" s="102"/>
      <c r="D132" s="217" t="s">
        <v>131</v>
      </c>
      <c r="E132" s="251"/>
      <c r="F132" s="251"/>
      <c r="G132" s="102"/>
      <c r="H132" s="102"/>
      <c r="I132" s="102"/>
      <c r="J132" s="88">
        <v>0</v>
      </c>
      <c r="K132" s="102"/>
      <c r="L132" s="145"/>
      <c r="M132" s="146"/>
      <c r="N132" s="147" t="s">
        <v>42</v>
      </c>
      <c r="O132" s="146"/>
      <c r="P132" s="146"/>
      <c r="Q132" s="146"/>
      <c r="R132" s="146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8" t="s">
        <v>127</v>
      </c>
      <c r="AZ132" s="146"/>
      <c r="BA132" s="146"/>
      <c r="BB132" s="146"/>
      <c r="BC132" s="146"/>
      <c r="BD132" s="146"/>
      <c r="BE132" s="149">
        <f t="shared" si="0"/>
        <v>0</v>
      </c>
      <c r="BF132" s="149">
        <f t="shared" si="1"/>
        <v>0</v>
      </c>
      <c r="BG132" s="149">
        <f t="shared" si="2"/>
        <v>0</v>
      </c>
      <c r="BH132" s="149">
        <f t="shared" si="3"/>
        <v>0</v>
      </c>
      <c r="BI132" s="149">
        <f t="shared" si="4"/>
        <v>0</v>
      </c>
      <c r="BJ132" s="148" t="s">
        <v>128</v>
      </c>
      <c r="BK132" s="146"/>
      <c r="BL132" s="146"/>
      <c r="BM132" s="146"/>
    </row>
    <row r="133" spans="1:65" s="2" customFormat="1" ht="18" customHeight="1">
      <c r="A133" s="31"/>
      <c r="B133" s="143"/>
      <c r="C133" s="102"/>
      <c r="D133" s="217" t="s">
        <v>132</v>
      </c>
      <c r="E133" s="251"/>
      <c r="F133" s="251"/>
      <c r="G133" s="102"/>
      <c r="H133" s="102"/>
      <c r="I133" s="102"/>
      <c r="J133" s="88">
        <v>0</v>
      </c>
      <c r="K133" s="102"/>
      <c r="L133" s="145"/>
      <c r="M133" s="146"/>
      <c r="N133" s="147" t="s">
        <v>42</v>
      </c>
      <c r="O133" s="146"/>
      <c r="P133" s="146"/>
      <c r="Q133" s="146"/>
      <c r="R133" s="146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8" t="s">
        <v>127</v>
      </c>
      <c r="AZ133" s="146"/>
      <c r="BA133" s="146"/>
      <c r="BB133" s="146"/>
      <c r="BC133" s="146"/>
      <c r="BD133" s="146"/>
      <c r="BE133" s="149">
        <f t="shared" si="0"/>
        <v>0</v>
      </c>
      <c r="BF133" s="149">
        <f t="shared" si="1"/>
        <v>0</v>
      </c>
      <c r="BG133" s="149">
        <f t="shared" si="2"/>
        <v>0</v>
      </c>
      <c r="BH133" s="149">
        <f t="shared" si="3"/>
        <v>0</v>
      </c>
      <c r="BI133" s="149">
        <f t="shared" si="4"/>
        <v>0</v>
      </c>
      <c r="BJ133" s="148" t="s">
        <v>128</v>
      </c>
      <c r="BK133" s="146"/>
      <c r="BL133" s="146"/>
      <c r="BM133" s="146"/>
    </row>
    <row r="134" spans="1:65" s="2" customFormat="1" ht="18" customHeight="1">
      <c r="A134" s="31"/>
      <c r="B134" s="143"/>
      <c r="C134" s="102"/>
      <c r="D134" s="144" t="s">
        <v>133</v>
      </c>
      <c r="E134" s="102"/>
      <c r="F134" s="102"/>
      <c r="G134" s="102"/>
      <c r="H134" s="102"/>
      <c r="I134" s="102"/>
      <c r="J134" s="88">
        <f>ROUND(J28*T134,2)</f>
        <v>0</v>
      </c>
      <c r="K134" s="102"/>
      <c r="L134" s="145"/>
      <c r="M134" s="146"/>
      <c r="N134" s="147" t="s">
        <v>42</v>
      </c>
      <c r="O134" s="146"/>
      <c r="P134" s="146"/>
      <c r="Q134" s="146"/>
      <c r="R134" s="146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8" t="s">
        <v>134</v>
      </c>
      <c r="AZ134" s="146"/>
      <c r="BA134" s="146"/>
      <c r="BB134" s="146"/>
      <c r="BC134" s="146"/>
      <c r="BD134" s="146"/>
      <c r="BE134" s="149">
        <f t="shared" si="0"/>
        <v>0</v>
      </c>
      <c r="BF134" s="149">
        <f t="shared" si="1"/>
        <v>0</v>
      </c>
      <c r="BG134" s="149">
        <f t="shared" si="2"/>
        <v>0</v>
      </c>
      <c r="BH134" s="149">
        <f t="shared" si="3"/>
        <v>0</v>
      </c>
      <c r="BI134" s="149">
        <f t="shared" si="4"/>
        <v>0</v>
      </c>
      <c r="BJ134" s="148" t="s">
        <v>128</v>
      </c>
      <c r="BK134" s="146"/>
      <c r="BL134" s="146"/>
      <c r="BM134" s="146"/>
    </row>
    <row r="135" spans="1:65" s="2" customFormat="1" ht="11.25">
      <c r="A135" s="31"/>
      <c r="B135" s="32"/>
      <c r="C135" s="31"/>
      <c r="D135" s="31"/>
      <c r="E135" s="31"/>
      <c r="F135" s="31"/>
      <c r="G135" s="31"/>
      <c r="H135" s="31"/>
      <c r="I135" s="102"/>
      <c r="J135" s="31"/>
      <c r="K135" s="31"/>
      <c r="L135" s="4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29.25" customHeight="1">
      <c r="A136" s="31"/>
      <c r="B136" s="32"/>
      <c r="C136" s="96" t="s">
        <v>91</v>
      </c>
      <c r="D136" s="97"/>
      <c r="E136" s="97"/>
      <c r="F136" s="97"/>
      <c r="G136" s="97"/>
      <c r="H136" s="97"/>
      <c r="I136" s="128"/>
      <c r="J136" s="98">
        <f>ROUND(J94+J128,2)</f>
        <v>0</v>
      </c>
      <c r="K136" s="97"/>
      <c r="L136" s="4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6.95" customHeight="1">
      <c r="A137" s="31"/>
      <c r="B137" s="46"/>
      <c r="C137" s="47"/>
      <c r="D137" s="47"/>
      <c r="E137" s="47"/>
      <c r="F137" s="47"/>
      <c r="G137" s="47"/>
      <c r="H137" s="47"/>
      <c r="I137" s="125"/>
      <c r="J137" s="47"/>
      <c r="K137" s="47"/>
      <c r="L137" s="4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41" spans="1:65" s="2" customFormat="1" ht="6.95" customHeight="1">
      <c r="A141" s="31"/>
      <c r="B141" s="48"/>
      <c r="C141" s="49"/>
      <c r="D141" s="49"/>
      <c r="E141" s="49"/>
      <c r="F141" s="49"/>
      <c r="G141" s="49"/>
      <c r="H141" s="49"/>
      <c r="I141" s="126"/>
      <c r="J141" s="49"/>
      <c r="K141" s="49"/>
      <c r="L141" s="4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65" s="2" customFormat="1" ht="24.95" customHeight="1">
      <c r="A142" s="31"/>
      <c r="B142" s="32"/>
      <c r="C142" s="18" t="s">
        <v>135</v>
      </c>
      <c r="D142" s="31"/>
      <c r="E142" s="31"/>
      <c r="F142" s="31"/>
      <c r="G142" s="31"/>
      <c r="H142" s="31"/>
      <c r="I142" s="102"/>
      <c r="J142" s="31"/>
      <c r="K142" s="31"/>
      <c r="L142" s="4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65" s="2" customFormat="1" ht="6.95" customHeight="1">
      <c r="A143" s="31"/>
      <c r="B143" s="32"/>
      <c r="C143" s="31"/>
      <c r="D143" s="31"/>
      <c r="E143" s="31"/>
      <c r="F143" s="31"/>
      <c r="G143" s="31"/>
      <c r="H143" s="31"/>
      <c r="I143" s="102"/>
      <c r="J143" s="31"/>
      <c r="K143" s="31"/>
      <c r="L143" s="4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65" s="2" customFormat="1" ht="12" customHeight="1">
      <c r="A144" s="31"/>
      <c r="B144" s="32"/>
      <c r="C144" s="24" t="s">
        <v>16</v>
      </c>
      <c r="D144" s="31"/>
      <c r="E144" s="31"/>
      <c r="F144" s="31"/>
      <c r="G144" s="31"/>
      <c r="H144" s="31"/>
      <c r="I144" s="102"/>
      <c r="J144" s="31"/>
      <c r="K144" s="31"/>
      <c r="L144" s="4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65" s="2" customFormat="1" ht="16.5" customHeight="1">
      <c r="A145" s="31"/>
      <c r="B145" s="32"/>
      <c r="C145" s="31"/>
      <c r="D145" s="31"/>
      <c r="E145" s="227" t="str">
        <f>E7</f>
        <v>Prehlbovanie mestských studní</v>
      </c>
      <c r="F145" s="249"/>
      <c r="G145" s="249"/>
      <c r="H145" s="249"/>
      <c r="I145" s="102"/>
      <c r="J145" s="31"/>
      <c r="K145" s="31"/>
      <c r="L145" s="4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65" s="2" customFormat="1" ht="6.95" customHeight="1">
      <c r="A146" s="31"/>
      <c r="B146" s="32"/>
      <c r="C146" s="31"/>
      <c r="D146" s="31"/>
      <c r="E146" s="31"/>
      <c r="F146" s="31"/>
      <c r="G146" s="31"/>
      <c r="H146" s="31"/>
      <c r="I146" s="102"/>
      <c r="J146" s="31"/>
      <c r="K146" s="31"/>
      <c r="L146" s="4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65" s="2" customFormat="1" ht="12" customHeight="1">
      <c r="A147" s="31"/>
      <c r="B147" s="32"/>
      <c r="C147" s="24" t="s">
        <v>20</v>
      </c>
      <c r="D147" s="31"/>
      <c r="E147" s="31"/>
      <c r="F147" s="22" t="str">
        <f>F10</f>
        <v>Spišská Stará Ves</v>
      </c>
      <c r="G147" s="31"/>
      <c r="H147" s="31"/>
      <c r="I147" s="103" t="s">
        <v>22</v>
      </c>
      <c r="J147" s="54" t="str">
        <f>IF(J10="","",J10)</f>
        <v>14. 8. 2019</v>
      </c>
      <c r="K147" s="31"/>
      <c r="L147" s="4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65" s="2" customFormat="1" ht="6.95" customHeight="1">
      <c r="A148" s="31"/>
      <c r="B148" s="32"/>
      <c r="C148" s="31"/>
      <c r="D148" s="31"/>
      <c r="E148" s="31"/>
      <c r="F148" s="31"/>
      <c r="G148" s="31"/>
      <c r="H148" s="31"/>
      <c r="I148" s="102"/>
      <c r="J148" s="31"/>
      <c r="K148" s="31"/>
      <c r="L148" s="4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  <row r="149" spans="1:65" s="2" customFormat="1" ht="15.2" customHeight="1">
      <c r="A149" s="31"/>
      <c r="B149" s="32"/>
      <c r="C149" s="24" t="s">
        <v>24</v>
      </c>
      <c r="D149" s="31"/>
      <c r="E149" s="31"/>
      <c r="F149" s="22" t="str">
        <f>E13</f>
        <v>Mesto Spišská Stará Ves</v>
      </c>
      <c r="G149" s="31"/>
      <c r="H149" s="31"/>
      <c r="I149" s="103" t="s">
        <v>30</v>
      </c>
      <c r="J149" s="27" t="str">
        <f>E19</f>
        <v xml:space="preserve"> </v>
      </c>
      <c r="K149" s="31"/>
      <c r="L149" s="4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  <row r="150" spans="1:65" s="2" customFormat="1" ht="15.2" customHeight="1">
      <c r="A150" s="31"/>
      <c r="B150" s="32"/>
      <c r="C150" s="24" t="s">
        <v>28</v>
      </c>
      <c r="D150" s="31"/>
      <c r="E150" s="31"/>
      <c r="F150" s="22" t="str">
        <f>IF(E16="","",E16)</f>
        <v>Vyplň údaj</v>
      </c>
      <c r="G150" s="31"/>
      <c r="H150" s="31"/>
      <c r="I150" s="103" t="s">
        <v>32</v>
      </c>
      <c r="J150" s="27" t="s">
        <v>340</v>
      </c>
      <c r="K150" s="31"/>
      <c r="L150" s="4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65" s="2" customFormat="1" ht="10.35" customHeight="1">
      <c r="A151" s="31"/>
      <c r="B151" s="32"/>
      <c r="C151" s="31"/>
      <c r="D151" s="31"/>
      <c r="E151" s="31"/>
      <c r="F151" s="31"/>
      <c r="G151" s="31"/>
      <c r="H151" s="31"/>
      <c r="I151" s="102"/>
      <c r="J151" s="31"/>
      <c r="K151" s="31"/>
      <c r="L151" s="4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65" s="11" customFormat="1" ht="29.25" customHeight="1">
      <c r="A152" s="150"/>
      <c r="B152" s="151"/>
      <c r="C152" s="152" t="s">
        <v>136</v>
      </c>
      <c r="D152" s="153" t="s">
        <v>61</v>
      </c>
      <c r="E152" s="153" t="s">
        <v>57</v>
      </c>
      <c r="F152" s="153" t="s">
        <v>58</v>
      </c>
      <c r="G152" s="153" t="s">
        <v>137</v>
      </c>
      <c r="H152" s="153" t="s">
        <v>138</v>
      </c>
      <c r="I152" s="154" t="s">
        <v>139</v>
      </c>
      <c r="J152" s="155" t="s">
        <v>96</v>
      </c>
      <c r="K152" s="156" t="s">
        <v>140</v>
      </c>
      <c r="L152" s="157"/>
      <c r="M152" s="61" t="s">
        <v>1</v>
      </c>
      <c r="N152" s="62" t="s">
        <v>40</v>
      </c>
      <c r="O152" s="62" t="s">
        <v>141</v>
      </c>
      <c r="P152" s="62" t="s">
        <v>142</v>
      </c>
      <c r="Q152" s="62" t="s">
        <v>143</v>
      </c>
      <c r="R152" s="62" t="s">
        <v>144</v>
      </c>
      <c r="S152" s="62" t="s">
        <v>145</v>
      </c>
      <c r="T152" s="63" t="s">
        <v>146</v>
      </c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</row>
    <row r="153" spans="1:65" s="2" customFormat="1" ht="22.9" customHeight="1">
      <c r="A153" s="31"/>
      <c r="B153" s="32"/>
      <c r="C153" s="68" t="s">
        <v>93</v>
      </c>
      <c r="D153" s="31"/>
      <c r="E153" s="31"/>
      <c r="F153" s="31"/>
      <c r="G153" s="31"/>
      <c r="H153" s="31"/>
      <c r="I153" s="102"/>
      <c r="J153" s="158">
        <f>BK153</f>
        <v>0</v>
      </c>
      <c r="K153" s="31"/>
      <c r="L153" s="32"/>
      <c r="M153" s="64"/>
      <c r="N153" s="55"/>
      <c r="O153" s="65"/>
      <c r="P153" s="159">
        <f>P154+P157+P166+P174+P177+P180+P183+P186+P190+P199+P203+P206+P217</f>
        <v>0</v>
      </c>
      <c r="Q153" s="65"/>
      <c r="R153" s="159">
        <f>R154+R157+R166+R174+R177+R180+R183+R186+R190+R199+R203+R206+R217</f>
        <v>101.54557927999998</v>
      </c>
      <c r="S153" s="65"/>
      <c r="T153" s="160">
        <f>T154+T157+T166+T174+T177+T180+T183+T186+T190+T199+T203+T206+T217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4" t="s">
        <v>75</v>
      </c>
      <c r="AU153" s="14" t="s">
        <v>98</v>
      </c>
      <c r="BK153" s="161">
        <f>BK154+BK157+BK166+BK174+BK177+BK180+BK183+BK186+BK190+BK199+BK203+BK206+BK217</f>
        <v>0</v>
      </c>
    </row>
    <row r="154" spans="1:65" s="12" customFormat="1" ht="25.9" customHeight="1">
      <c r="B154" s="162"/>
      <c r="D154" s="163" t="s">
        <v>75</v>
      </c>
      <c r="E154" s="164" t="s">
        <v>147</v>
      </c>
      <c r="F154" s="164" t="s">
        <v>148</v>
      </c>
      <c r="I154" s="165"/>
      <c r="J154" s="166">
        <f>BK154</f>
        <v>0</v>
      </c>
      <c r="L154" s="162"/>
      <c r="M154" s="167"/>
      <c r="N154" s="168"/>
      <c r="O154" s="168"/>
      <c r="P154" s="169">
        <f>P155</f>
        <v>0</v>
      </c>
      <c r="Q154" s="168"/>
      <c r="R154" s="169">
        <f>R155</f>
        <v>0</v>
      </c>
      <c r="S154" s="168"/>
      <c r="T154" s="170">
        <f>T155</f>
        <v>0</v>
      </c>
      <c r="AR154" s="163" t="s">
        <v>81</v>
      </c>
      <c r="AT154" s="171" t="s">
        <v>75</v>
      </c>
      <c r="AU154" s="171" t="s">
        <v>76</v>
      </c>
      <c r="AY154" s="163" t="s">
        <v>149</v>
      </c>
      <c r="BK154" s="172">
        <f>BK155</f>
        <v>0</v>
      </c>
    </row>
    <row r="155" spans="1:65" s="12" customFormat="1" ht="22.9" customHeight="1">
      <c r="B155" s="162"/>
      <c r="D155" s="163" t="s">
        <v>75</v>
      </c>
      <c r="E155" s="173" t="s">
        <v>150</v>
      </c>
      <c r="F155" s="173" t="s">
        <v>151</v>
      </c>
      <c r="I155" s="165"/>
      <c r="J155" s="174">
        <f>BK155</f>
        <v>0</v>
      </c>
      <c r="L155" s="162"/>
      <c r="M155" s="167"/>
      <c r="N155" s="168"/>
      <c r="O155" s="168"/>
      <c r="P155" s="169">
        <f>P156</f>
        <v>0</v>
      </c>
      <c r="Q155" s="168"/>
      <c r="R155" s="169">
        <f>R156</f>
        <v>0</v>
      </c>
      <c r="S155" s="168"/>
      <c r="T155" s="170">
        <f>T156</f>
        <v>0</v>
      </c>
      <c r="AR155" s="163" t="s">
        <v>81</v>
      </c>
      <c r="AT155" s="171" t="s">
        <v>75</v>
      </c>
      <c r="AU155" s="171" t="s">
        <v>81</v>
      </c>
      <c r="AY155" s="163" t="s">
        <v>149</v>
      </c>
      <c r="BK155" s="172">
        <f>BK156</f>
        <v>0</v>
      </c>
    </row>
    <row r="156" spans="1:65" s="2" customFormat="1" ht="36" customHeight="1">
      <c r="A156" s="31"/>
      <c r="B156" s="143"/>
      <c r="C156" s="175" t="s">
        <v>81</v>
      </c>
      <c r="D156" s="175" t="s">
        <v>152</v>
      </c>
      <c r="E156" s="176" t="s">
        <v>153</v>
      </c>
      <c r="F156" s="177" t="s">
        <v>154</v>
      </c>
      <c r="G156" s="178" t="s">
        <v>155</v>
      </c>
      <c r="H156" s="179">
        <v>1</v>
      </c>
      <c r="I156" s="180"/>
      <c r="J156" s="181">
        <f>ROUND(I156*H156,2)</f>
        <v>0</v>
      </c>
      <c r="K156" s="182"/>
      <c r="L156" s="32"/>
      <c r="M156" s="183" t="s">
        <v>1</v>
      </c>
      <c r="N156" s="184" t="s">
        <v>42</v>
      </c>
      <c r="O156" s="57"/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87" t="s">
        <v>156</v>
      </c>
      <c r="AT156" s="187" t="s">
        <v>152</v>
      </c>
      <c r="AU156" s="187" t="s">
        <v>128</v>
      </c>
      <c r="AY156" s="14" t="s">
        <v>149</v>
      </c>
      <c r="BE156" s="92">
        <f>IF(N156="základná",J156,0)</f>
        <v>0</v>
      </c>
      <c r="BF156" s="92">
        <f>IF(N156="znížená",J156,0)</f>
        <v>0</v>
      </c>
      <c r="BG156" s="92">
        <f>IF(N156="zákl. prenesená",J156,0)</f>
        <v>0</v>
      </c>
      <c r="BH156" s="92">
        <f>IF(N156="zníž. prenesená",J156,0)</f>
        <v>0</v>
      </c>
      <c r="BI156" s="92">
        <f>IF(N156="nulová",J156,0)</f>
        <v>0</v>
      </c>
      <c r="BJ156" s="14" t="s">
        <v>128</v>
      </c>
      <c r="BK156" s="92">
        <f>ROUND(I156*H156,2)</f>
        <v>0</v>
      </c>
      <c r="BL156" s="14" t="s">
        <v>156</v>
      </c>
      <c r="BM156" s="187" t="s">
        <v>157</v>
      </c>
    </row>
    <row r="157" spans="1:65" s="12" customFormat="1" ht="25.9" customHeight="1">
      <c r="B157" s="162"/>
      <c r="D157" s="163" t="s">
        <v>75</v>
      </c>
      <c r="E157" s="164" t="s">
        <v>158</v>
      </c>
      <c r="F157" s="164" t="s">
        <v>159</v>
      </c>
      <c r="I157" s="165"/>
      <c r="J157" s="166">
        <f>BK157</f>
        <v>0</v>
      </c>
      <c r="L157" s="162"/>
      <c r="M157" s="167"/>
      <c r="N157" s="168"/>
      <c r="O157" s="168"/>
      <c r="P157" s="169">
        <f>P158+P161</f>
        <v>0</v>
      </c>
      <c r="Q157" s="168"/>
      <c r="R157" s="169">
        <f>R158+R161</f>
        <v>0.28754999999999997</v>
      </c>
      <c r="S157" s="168"/>
      <c r="T157" s="170">
        <f>T158+T161</f>
        <v>0</v>
      </c>
      <c r="AR157" s="163" t="s">
        <v>81</v>
      </c>
      <c r="AT157" s="171" t="s">
        <v>75</v>
      </c>
      <c r="AU157" s="171" t="s">
        <v>76</v>
      </c>
      <c r="AY157" s="163" t="s">
        <v>149</v>
      </c>
      <c r="BK157" s="172">
        <f>BK158+BK161</f>
        <v>0</v>
      </c>
    </row>
    <row r="158" spans="1:65" s="12" customFormat="1" ht="22.9" customHeight="1">
      <c r="B158" s="162"/>
      <c r="D158" s="163" t="s">
        <v>75</v>
      </c>
      <c r="E158" s="173" t="s">
        <v>160</v>
      </c>
      <c r="F158" s="173" t="s">
        <v>161</v>
      </c>
      <c r="I158" s="165"/>
      <c r="J158" s="174">
        <f>BK158</f>
        <v>0</v>
      </c>
      <c r="L158" s="162"/>
      <c r="M158" s="167"/>
      <c r="N158" s="168"/>
      <c r="O158" s="168"/>
      <c r="P158" s="169">
        <f>SUM(P159:P160)</f>
        <v>0</v>
      </c>
      <c r="Q158" s="168"/>
      <c r="R158" s="169">
        <f>SUM(R159:R160)</f>
        <v>0</v>
      </c>
      <c r="S158" s="168"/>
      <c r="T158" s="170">
        <f>SUM(T159:T160)</f>
        <v>0</v>
      </c>
      <c r="AR158" s="163" t="s">
        <v>81</v>
      </c>
      <c r="AT158" s="171" t="s">
        <v>75</v>
      </c>
      <c r="AU158" s="171" t="s">
        <v>81</v>
      </c>
      <c r="AY158" s="163" t="s">
        <v>149</v>
      </c>
      <c r="BK158" s="172">
        <f>SUM(BK159:BK160)</f>
        <v>0</v>
      </c>
    </row>
    <row r="159" spans="1:65" s="2" customFormat="1" ht="36" customHeight="1">
      <c r="A159" s="31"/>
      <c r="B159" s="143"/>
      <c r="C159" s="175" t="s">
        <v>128</v>
      </c>
      <c r="D159" s="175" t="s">
        <v>152</v>
      </c>
      <c r="E159" s="176" t="s">
        <v>162</v>
      </c>
      <c r="F159" s="177" t="s">
        <v>163</v>
      </c>
      <c r="G159" s="178" t="s">
        <v>164</v>
      </c>
      <c r="H159" s="179">
        <v>30</v>
      </c>
      <c r="I159" s="180"/>
      <c r="J159" s="181">
        <f>ROUND(I159*H159,2)</f>
        <v>0</v>
      </c>
      <c r="K159" s="182"/>
      <c r="L159" s="32"/>
      <c r="M159" s="183" t="s">
        <v>1</v>
      </c>
      <c r="N159" s="184" t="s">
        <v>42</v>
      </c>
      <c r="O159" s="57"/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87" t="s">
        <v>156</v>
      </c>
      <c r="AT159" s="187" t="s">
        <v>152</v>
      </c>
      <c r="AU159" s="187" t="s">
        <v>128</v>
      </c>
      <c r="AY159" s="14" t="s">
        <v>149</v>
      </c>
      <c r="BE159" s="92">
        <f>IF(N159="základná",J159,0)</f>
        <v>0</v>
      </c>
      <c r="BF159" s="92">
        <f>IF(N159="znížená",J159,0)</f>
        <v>0</v>
      </c>
      <c r="BG159" s="92">
        <f>IF(N159="zákl. prenesená",J159,0)</f>
        <v>0</v>
      </c>
      <c r="BH159" s="92">
        <f>IF(N159="zníž. prenesená",J159,0)</f>
        <v>0</v>
      </c>
      <c r="BI159" s="92">
        <f>IF(N159="nulová",J159,0)</f>
        <v>0</v>
      </c>
      <c r="BJ159" s="14" t="s">
        <v>128</v>
      </c>
      <c r="BK159" s="92">
        <f>ROUND(I159*H159,2)</f>
        <v>0</v>
      </c>
      <c r="BL159" s="14" t="s">
        <v>156</v>
      </c>
      <c r="BM159" s="187" t="s">
        <v>165</v>
      </c>
    </row>
    <row r="160" spans="1:65" s="2" customFormat="1" ht="24" customHeight="1">
      <c r="A160" s="31"/>
      <c r="B160" s="143"/>
      <c r="C160" s="175" t="s">
        <v>166</v>
      </c>
      <c r="D160" s="175" t="s">
        <v>152</v>
      </c>
      <c r="E160" s="176" t="s">
        <v>167</v>
      </c>
      <c r="F160" s="177" t="s">
        <v>168</v>
      </c>
      <c r="G160" s="178" t="s">
        <v>169</v>
      </c>
      <c r="H160" s="179">
        <v>5</v>
      </c>
      <c r="I160" s="180"/>
      <c r="J160" s="181">
        <f>ROUND(I160*H160,2)</f>
        <v>0</v>
      </c>
      <c r="K160" s="182"/>
      <c r="L160" s="32"/>
      <c r="M160" s="183" t="s">
        <v>1</v>
      </c>
      <c r="N160" s="184" t="s">
        <v>42</v>
      </c>
      <c r="O160" s="57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87" t="s">
        <v>156</v>
      </c>
      <c r="AT160" s="187" t="s">
        <v>152</v>
      </c>
      <c r="AU160" s="187" t="s">
        <v>128</v>
      </c>
      <c r="AY160" s="14" t="s">
        <v>149</v>
      </c>
      <c r="BE160" s="92">
        <f>IF(N160="základná",J160,0)</f>
        <v>0</v>
      </c>
      <c r="BF160" s="92">
        <f>IF(N160="znížená",J160,0)</f>
        <v>0</v>
      </c>
      <c r="BG160" s="92">
        <f>IF(N160="zákl. prenesená",J160,0)</f>
        <v>0</v>
      </c>
      <c r="BH160" s="92">
        <f>IF(N160="zníž. prenesená",J160,0)</f>
        <v>0</v>
      </c>
      <c r="BI160" s="92">
        <f>IF(N160="nulová",J160,0)</f>
        <v>0</v>
      </c>
      <c r="BJ160" s="14" t="s">
        <v>128</v>
      </c>
      <c r="BK160" s="92">
        <f>ROUND(I160*H160,2)</f>
        <v>0</v>
      </c>
      <c r="BL160" s="14" t="s">
        <v>156</v>
      </c>
      <c r="BM160" s="187" t="s">
        <v>170</v>
      </c>
    </row>
    <row r="161" spans="1:65" s="12" customFormat="1" ht="22.9" customHeight="1">
      <c r="B161" s="162"/>
      <c r="D161" s="163" t="s">
        <v>75</v>
      </c>
      <c r="E161" s="173" t="s">
        <v>171</v>
      </c>
      <c r="F161" s="173" t="s">
        <v>172</v>
      </c>
      <c r="I161" s="165"/>
      <c r="J161" s="174">
        <f>BK161</f>
        <v>0</v>
      </c>
      <c r="L161" s="162"/>
      <c r="M161" s="167"/>
      <c r="N161" s="168"/>
      <c r="O161" s="168"/>
      <c r="P161" s="169">
        <f>SUM(P162:P165)</f>
        <v>0</v>
      </c>
      <c r="Q161" s="168"/>
      <c r="R161" s="169">
        <f>SUM(R162:R165)</f>
        <v>0.28754999999999997</v>
      </c>
      <c r="S161" s="168"/>
      <c r="T161" s="170">
        <f>SUM(T162:T165)</f>
        <v>0</v>
      </c>
      <c r="AR161" s="163" t="s">
        <v>81</v>
      </c>
      <c r="AT161" s="171" t="s">
        <v>75</v>
      </c>
      <c r="AU161" s="171" t="s">
        <v>81</v>
      </c>
      <c r="AY161" s="163" t="s">
        <v>149</v>
      </c>
      <c r="BK161" s="172">
        <f>SUM(BK162:BK165)</f>
        <v>0</v>
      </c>
    </row>
    <row r="162" spans="1:65" s="2" customFormat="1" ht="24" customHeight="1">
      <c r="A162" s="31"/>
      <c r="B162" s="143"/>
      <c r="C162" s="175" t="s">
        <v>156</v>
      </c>
      <c r="D162" s="175" t="s">
        <v>152</v>
      </c>
      <c r="E162" s="176" t="s">
        <v>173</v>
      </c>
      <c r="F162" s="177" t="s">
        <v>174</v>
      </c>
      <c r="G162" s="178" t="s">
        <v>169</v>
      </c>
      <c r="H162" s="179">
        <v>4.72</v>
      </c>
      <c r="I162" s="180"/>
      <c r="J162" s="181">
        <f>ROUND(I162*H162,2)</f>
        <v>0</v>
      </c>
      <c r="K162" s="182"/>
      <c r="L162" s="32"/>
      <c r="M162" s="183" t="s">
        <v>1</v>
      </c>
      <c r="N162" s="184" t="s">
        <v>42</v>
      </c>
      <c r="O162" s="57"/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87" t="s">
        <v>156</v>
      </c>
      <c r="AT162" s="187" t="s">
        <v>152</v>
      </c>
      <c r="AU162" s="187" t="s">
        <v>128</v>
      </c>
      <c r="AY162" s="14" t="s">
        <v>149</v>
      </c>
      <c r="BE162" s="92">
        <f>IF(N162="základná",J162,0)</f>
        <v>0</v>
      </c>
      <c r="BF162" s="92">
        <f>IF(N162="znížená",J162,0)</f>
        <v>0</v>
      </c>
      <c r="BG162" s="92">
        <f>IF(N162="zákl. prenesená",J162,0)</f>
        <v>0</v>
      </c>
      <c r="BH162" s="92">
        <f>IF(N162="zníž. prenesená",J162,0)</f>
        <v>0</v>
      </c>
      <c r="BI162" s="92">
        <f>IF(N162="nulová",J162,0)</f>
        <v>0</v>
      </c>
      <c r="BJ162" s="14" t="s">
        <v>128</v>
      </c>
      <c r="BK162" s="92">
        <f>ROUND(I162*H162,2)</f>
        <v>0</v>
      </c>
      <c r="BL162" s="14" t="s">
        <v>156</v>
      </c>
      <c r="BM162" s="187" t="s">
        <v>175</v>
      </c>
    </row>
    <row r="163" spans="1:65" s="2" customFormat="1" ht="24" customHeight="1">
      <c r="A163" s="31"/>
      <c r="B163" s="143"/>
      <c r="C163" s="175" t="s">
        <v>176</v>
      </c>
      <c r="D163" s="175" t="s">
        <v>152</v>
      </c>
      <c r="E163" s="176" t="s">
        <v>177</v>
      </c>
      <c r="F163" s="177" t="s">
        <v>178</v>
      </c>
      <c r="G163" s="178" t="s">
        <v>169</v>
      </c>
      <c r="H163" s="179">
        <v>4.72</v>
      </c>
      <c r="I163" s="180"/>
      <c r="J163" s="181">
        <f>ROUND(I163*H163,2)</f>
        <v>0</v>
      </c>
      <c r="K163" s="182"/>
      <c r="L163" s="32"/>
      <c r="M163" s="183" t="s">
        <v>1</v>
      </c>
      <c r="N163" s="184" t="s">
        <v>42</v>
      </c>
      <c r="O163" s="57"/>
      <c r="P163" s="185">
        <f>O163*H163</f>
        <v>0</v>
      </c>
      <c r="Q163" s="185">
        <v>1.125E-2</v>
      </c>
      <c r="R163" s="185">
        <f>Q163*H163</f>
        <v>5.3099999999999994E-2</v>
      </c>
      <c r="S163" s="185">
        <v>0</v>
      </c>
      <c r="T163" s="186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87" t="s">
        <v>156</v>
      </c>
      <c r="AT163" s="187" t="s">
        <v>152</v>
      </c>
      <c r="AU163" s="187" t="s">
        <v>128</v>
      </c>
      <c r="AY163" s="14" t="s">
        <v>149</v>
      </c>
      <c r="BE163" s="92">
        <f>IF(N163="základná",J163,0)</f>
        <v>0</v>
      </c>
      <c r="BF163" s="92">
        <f>IF(N163="znížená",J163,0)</f>
        <v>0</v>
      </c>
      <c r="BG163" s="92">
        <f>IF(N163="zákl. prenesená",J163,0)</f>
        <v>0</v>
      </c>
      <c r="BH163" s="92">
        <f>IF(N163="zníž. prenesená",J163,0)</f>
        <v>0</v>
      </c>
      <c r="BI163" s="92">
        <f>IF(N163="nulová",J163,0)</f>
        <v>0</v>
      </c>
      <c r="BJ163" s="14" t="s">
        <v>128</v>
      </c>
      <c r="BK163" s="92">
        <f>ROUND(I163*H163,2)</f>
        <v>0</v>
      </c>
      <c r="BL163" s="14" t="s">
        <v>156</v>
      </c>
      <c r="BM163" s="187" t="s">
        <v>179</v>
      </c>
    </row>
    <row r="164" spans="1:65" s="2" customFormat="1" ht="16.5" customHeight="1">
      <c r="A164" s="31"/>
      <c r="B164" s="143"/>
      <c r="C164" s="175" t="s">
        <v>180</v>
      </c>
      <c r="D164" s="175" t="s">
        <v>152</v>
      </c>
      <c r="E164" s="176" t="s">
        <v>181</v>
      </c>
      <c r="F164" s="177" t="s">
        <v>182</v>
      </c>
      <c r="G164" s="178" t="s">
        <v>183</v>
      </c>
      <c r="H164" s="179">
        <v>2</v>
      </c>
      <c r="I164" s="180"/>
      <c r="J164" s="181">
        <f>ROUND(I164*H164,2)</f>
        <v>0</v>
      </c>
      <c r="K164" s="182"/>
      <c r="L164" s="32"/>
      <c r="M164" s="183" t="s">
        <v>1</v>
      </c>
      <c r="N164" s="184" t="s">
        <v>42</v>
      </c>
      <c r="O164" s="57"/>
      <c r="P164" s="185">
        <f>O164*H164</f>
        <v>0</v>
      </c>
      <c r="Q164" s="185">
        <v>1.125E-2</v>
      </c>
      <c r="R164" s="185">
        <f>Q164*H164</f>
        <v>2.2499999999999999E-2</v>
      </c>
      <c r="S164" s="185">
        <v>0</v>
      </c>
      <c r="T164" s="186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87" t="s">
        <v>156</v>
      </c>
      <c r="AT164" s="187" t="s">
        <v>152</v>
      </c>
      <c r="AU164" s="187" t="s">
        <v>128</v>
      </c>
      <c r="AY164" s="14" t="s">
        <v>149</v>
      </c>
      <c r="BE164" s="92">
        <f>IF(N164="základná",J164,0)</f>
        <v>0</v>
      </c>
      <c r="BF164" s="92">
        <f>IF(N164="znížená",J164,0)</f>
        <v>0</v>
      </c>
      <c r="BG164" s="92">
        <f>IF(N164="zákl. prenesená",J164,0)</f>
        <v>0</v>
      </c>
      <c r="BH164" s="92">
        <f>IF(N164="zníž. prenesená",J164,0)</f>
        <v>0</v>
      </c>
      <c r="BI164" s="92">
        <f>IF(N164="nulová",J164,0)</f>
        <v>0</v>
      </c>
      <c r="BJ164" s="14" t="s">
        <v>128</v>
      </c>
      <c r="BK164" s="92">
        <f>ROUND(I164*H164,2)</f>
        <v>0</v>
      </c>
      <c r="BL164" s="14" t="s">
        <v>156</v>
      </c>
      <c r="BM164" s="187" t="s">
        <v>184</v>
      </c>
    </row>
    <row r="165" spans="1:65" s="2" customFormat="1" ht="24" customHeight="1">
      <c r="A165" s="31"/>
      <c r="B165" s="143"/>
      <c r="C165" s="175" t="s">
        <v>185</v>
      </c>
      <c r="D165" s="175" t="s">
        <v>152</v>
      </c>
      <c r="E165" s="176" t="s">
        <v>186</v>
      </c>
      <c r="F165" s="177" t="s">
        <v>187</v>
      </c>
      <c r="G165" s="178" t="s">
        <v>188</v>
      </c>
      <c r="H165" s="179">
        <v>18.84</v>
      </c>
      <c r="I165" s="180"/>
      <c r="J165" s="181">
        <f>ROUND(I165*H165,2)</f>
        <v>0</v>
      </c>
      <c r="K165" s="182"/>
      <c r="L165" s="32"/>
      <c r="M165" s="183" t="s">
        <v>1</v>
      </c>
      <c r="N165" s="184" t="s">
        <v>42</v>
      </c>
      <c r="O165" s="57"/>
      <c r="P165" s="185">
        <f>O165*H165</f>
        <v>0</v>
      </c>
      <c r="Q165" s="185">
        <v>1.125E-2</v>
      </c>
      <c r="R165" s="185">
        <f>Q165*H165</f>
        <v>0.21195</v>
      </c>
      <c r="S165" s="185">
        <v>0</v>
      </c>
      <c r="T165" s="186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87" t="s">
        <v>156</v>
      </c>
      <c r="AT165" s="187" t="s">
        <v>152</v>
      </c>
      <c r="AU165" s="187" t="s">
        <v>128</v>
      </c>
      <c r="AY165" s="14" t="s">
        <v>149</v>
      </c>
      <c r="BE165" s="92">
        <f>IF(N165="základná",J165,0)</f>
        <v>0</v>
      </c>
      <c r="BF165" s="92">
        <f>IF(N165="znížená",J165,0)</f>
        <v>0</v>
      </c>
      <c r="BG165" s="92">
        <f>IF(N165="zákl. prenesená",J165,0)</f>
        <v>0</v>
      </c>
      <c r="BH165" s="92">
        <f>IF(N165="zníž. prenesená",J165,0)</f>
        <v>0</v>
      </c>
      <c r="BI165" s="92">
        <f>IF(N165="nulová",J165,0)</f>
        <v>0</v>
      </c>
      <c r="BJ165" s="14" t="s">
        <v>128</v>
      </c>
      <c r="BK165" s="92">
        <f>ROUND(I165*H165,2)</f>
        <v>0</v>
      </c>
      <c r="BL165" s="14" t="s">
        <v>156</v>
      </c>
      <c r="BM165" s="187" t="s">
        <v>189</v>
      </c>
    </row>
    <row r="166" spans="1:65" s="12" customFormat="1" ht="25.9" customHeight="1">
      <c r="B166" s="162"/>
      <c r="D166" s="163" t="s">
        <v>75</v>
      </c>
      <c r="E166" s="164" t="s">
        <v>158</v>
      </c>
      <c r="F166" s="164" t="s">
        <v>159</v>
      </c>
      <c r="I166" s="165"/>
      <c r="J166" s="166">
        <f>BK166</f>
        <v>0</v>
      </c>
      <c r="L166" s="162"/>
      <c r="M166" s="167"/>
      <c r="N166" s="168"/>
      <c r="O166" s="168"/>
      <c r="P166" s="169">
        <f>P167+P169+P172</f>
        <v>0</v>
      </c>
      <c r="Q166" s="168"/>
      <c r="R166" s="169">
        <f>R167+R169+R172</f>
        <v>0</v>
      </c>
      <c r="S166" s="168"/>
      <c r="T166" s="170">
        <f>T167+T169+T172</f>
        <v>0</v>
      </c>
      <c r="AR166" s="163" t="s">
        <v>81</v>
      </c>
      <c r="AT166" s="171" t="s">
        <v>75</v>
      </c>
      <c r="AU166" s="171" t="s">
        <v>76</v>
      </c>
      <c r="AY166" s="163" t="s">
        <v>149</v>
      </c>
      <c r="BK166" s="172">
        <f>BK167+BK169+BK172</f>
        <v>0</v>
      </c>
    </row>
    <row r="167" spans="1:65" s="12" customFormat="1" ht="22.9" customHeight="1">
      <c r="B167" s="162"/>
      <c r="D167" s="163" t="s">
        <v>75</v>
      </c>
      <c r="E167" s="173" t="s">
        <v>190</v>
      </c>
      <c r="F167" s="173" t="s">
        <v>191</v>
      </c>
      <c r="I167" s="165"/>
      <c r="J167" s="174">
        <f>BK167</f>
        <v>0</v>
      </c>
      <c r="L167" s="162"/>
      <c r="M167" s="167"/>
      <c r="N167" s="168"/>
      <c r="O167" s="168"/>
      <c r="P167" s="169">
        <f>P168</f>
        <v>0</v>
      </c>
      <c r="Q167" s="168"/>
      <c r="R167" s="169">
        <f>R168</f>
        <v>0</v>
      </c>
      <c r="S167" s="168"/>
      <c r="T167" s="170">
        <f>T168</f>
        <v>0</v>
      </c>
      <c r="AR167" s="163" t="s">
        <v>81</v>
      </c>
      <c r="AT167" s="171" t="s">
        <v>75</v>
      </c>
      <c r="AU167" s="171" t="s">
        <v>81</v>
      </c>
      <c r="AY167" s="163" t="s">
        <v>149</v>
      </c>
      <c r="BK167" s="172">
        <f>BK168</f>
        <v>0</v>
      </c>
    </row>
    <row r="168" spans="1:65" s="2" customFormat="1" ht="24" customHeight="1">
      <c r="A168" s="31"/>
      <c r="B168" s="143"/>
      <c r="C168" s="175" t="s">
        <v>192</v>
      </c>
      <c r="D168" s="175" t="s">
        <v>152</v>
      </c>
      <c r="E168" s="176" t="s">
        <v>193</v>
      </c>
      <c r="F168" s="177" t="s">
        <v>194</v>
      </c>
      <c r="G168" s="178" t="s">
        <v>169</v>
      </c>
      <c r="H168" s="179">
        <v>25</v>
      </c>
      <c r="I168" s="180"/>
      <c r="J168" s="181">
        <f>ROUND(I168*H168,2)</f>
        <v>0</v>
      </c>
      <c r="K168" s="182"/>
      <c r="L168" s="32"/>
      <c r="M168" s="183" t="s">
        <v>1</v>
      </c>
      <c r="N168" s="184" t="s">
        <v>42</v>
      </c>
      <c r="O168" s="57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87" t="s">
        <v>156</v>
      </c>
      <c r="AT168" s="187" t="s">
        <v>152</v>
      </c>
      <c r="AU168" s="187" t="s">
        <v>128</v>
      </c>
      <c r="AY168" s="14" t="s">
        <v>149</v>
      </c>
      <c r="BE168" s="92">
        <f>IF(N168="základná",J168,0)</f>
        <v>0</v>
      </c>
      <c r="BF168" s="92">
        <f>IF(N168="znížená",J168,0)</f>
        <v>0</v>
      </c>
      <c r="BG168" s="92">
        <f>IF(N168="zákl. prenesená",J168,0)</f>
        <v>0</v>
      </c>
      <c r="BH168" s="92">
        <f>IF(N168="zníž. prenesená",J168,0)</f>
        <v>0</v>
      </c>
      <c r="BI168" s="92">
        <f>IF(N168="nulová",J168,0)</f>
        <v>0</v>
      </c>
      <c r="BJ168" s="14" t="s">
        <v>128</v>
      </c>
      <c r="BK168" s="92">
        <f>ROUND(I168*H168,2)</f>
        <v>0</v>
      </c>
      <c r="BL168" s="14" t="s">
        <v>156</v>
      </c>
      <c r="BM168" s="187" t="s">
        <v>195</v>
      </c>
    </row>
    <row r="169" spans="1:65" s="12" customFormat="1" ht="22.9" customHeight="1">
      <c r="B169" s="162"/>
      <c r="D169" s="163" t="s">
        <v>75</v>
      </c>
      <c r="E169" s="173" t="s">
        <v>196</v>
      </c>
      <c r="F169" s="173" t="s">
        <v>197</v>
      </c>
      <c r="I169" s="165"/>
      <c r="J169" s="174">
        <f>BK169</f>
        <v>0</v>
      </c>
      <c r="L169" s="162"/>
      <c r="M169" s="167"/>
      <c r="N169" s="168"/>
      <c r="O169" s="168"/>
      <c r="P169" s="169">
        <f>SUM(P170:P171)</f>
        <v>0</v>
      </c>
      <c r="Q169" s="168"/>
      <c r="R169" s="169">
        <f>SUM(R170:R171)</f>
        <v>0</v>
      </c>
      <c r="S169" s="168"/>
      <c r="T169" s="170">
        <f>SUM(T170:T171)</f>
        <v>0</v>
      </c>
      <c r="AR169" s="163" t="s">
        <v>81</v>
      </c>
      <c r="AT169" s="171" t="s">
        <v>75</v>
      </c>
      <c r="AU169" s="171" t="s">
        <v>81</v>
      </c>
      <c r="AY169" s="163" t="s">
        <v>149</v>
      </c>
      <c r="BK169" s="172">
        <f>SUM(BK170:BK171)</f>
        <v>0</v>
      </c>
    </row>
    <row r="170" spans="1:65" s="2" customFormat="1" ht="24" customHeight="1">
      <c r="A170" s="31"/>
      <c r="B170" s="143"/>
      <c r="C170" s="175" t="s">
        <v>198</v>
      </c>
      <c r="D170" s="175" t="s">
        <v>152</v>
      </c>
      <c r="E170" s="176" t="s">
        <v>199</v>
      </c>
      <c r="F170" s="177" t="s">
        <v>200</v>
      </c>
      <c r="G170" s="178" t="s">
        <v>169</v>
      </c>
      <c r="H170" s="179">
        <v>25</v>
      </c>
      <c r="I170" s="180"/>
      <c r="J170" s="181">
        <f>ROUND(I170*H170,2)</f>
        <v>0</v>
      </c>
      <c r="K170" s="182"/>
      <c r="L170" s="32"/>
      <c r="M170" s="183" t="s">
        <v>1</v>
      </c>
      <c r="N170" s="184" t="s">
        <v>42</v>
      </c>
      <c r="O170" s="57"/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87" t="s">
        <v>156</v>
      </c>
      <c r="AT170" s="187" t="s">
        <v>152</v>
      </c>
      <c r="AU170" s="187" t="s">
        <v>128</v>
      </c>
      <c r="AY170" s="14" t="s">
        <v>149</v>
      </c>
      <c r="BE170" s="92">
        <f>IF(N170="základná",J170,0)</f>
        <v>0</v>
      </c>
      <c r="BF170" s="92">
        <f>IF(N170="znížená",J170,0)</f>
        <v>0</v>
      </c>
      <c r="BG170" s="92">
        <f>IF(N170="zákl. prenesená",J170,0)</f>
        <v>0</v>
      </c>
      <c r="BH170" s="92">
        <f>IF(N170="zníž. prenesená",J170,0)</f>
        <v>0</v>
      </c>
      <c r="BI170" s="92">
        <f>IF(N170="nulová",J170,0)</f>
        <v>0</v>
      </c>
      <c r="BJ170" s="14" t="s">
        <v>128</v>
      </c>
      <c r="BK170" s="92">
        <f>ROUND(I170*H170,2)</f>
        <v>0</v>
      </c>
      <c r="BL170" s="14" t="s">
        <v>156</v>
      </c>
      <c r="BM170" s="187" t="s">
        <v>201</v>
      </c>
    </row>
    <row r="171" spans="1:65" s="2" customFormat="1" ht="16.5" customHeight="1">
      <c r="A171" s="31"/>
      <c r="B171" s="143"/>
      <c r="C171" s="175" t="s">
        <v>202</v>
      </c>
      <c r="D171" s="175" t="s">
        <v>152</v>
      </c>
      <c r="E171" s="176" t="s">
        <v>203</v>
      </c>
      <c r="F171" s="177" t="s">
        <v>204</v>
      </c>
      <c r="G171" s="178" t="s">
        <v>169</v>
      </c>
      <c r="H171" s="179">
        <v>25</v>
      </c>
      <c r="I171" s="180"/>
      <c r="J171" s="181">
        <f>ROUND(I171*H171,2)</f>
        <v>0</v>
      </c>
      <c r="K171" s="182"/>
      <c r="L171" s="32"/>
      <c r="M171" s="183" t="s">
        <v>1</v>
      </c>
      <c r="N171" s="184" t="s">
        <v>42</v>
      </c>
      <c r="O171" s="57"/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87" t="s">
        <v>156</v>
      </c>
      <c r="AT171" s="187" t="s">
        <v>152</v>
      </c>
      <c r="AU171" s="187" t="s">
        <v>128</v>
      </c>
      <c r="AY171" s="14" t="s">
        <v>149</v>
      </c>
      <c r="BE171" s="92">
        <f>IF(N171="základná",J171,0)</f>
        <v>0</v>
      </c>
      <c r="BF171" s="92">
        <f>IF(N171="znížená",J171,0)</f>
        <v>0</v>
      </c>
      <c r="BG171" s="92">
        <f>IF(N171="zákl. prenesená",J171,0)</f>
        <v>0</v>
      </c>
      <c r="BH171" s="92">
        <f>IF(N171="zníž. prenesená",J171,0)</f>
        <v>0</v>
      </c>
      <c r="BI171" s="92">
        <f>IF(N171="nulová",J171,0)</f>
        <v>0</v>
      </c>
      <c r="BJ171" s="14" t="s">
        <v>128</v>
      </c>
      <c r="BK171" s="92">
        <f>ROUND(I171*H171,2)</f>
        <v>0</v>
      </c>
      <c r="BL171" s="14" t="s">
        <v>156</v>
      </c>
      <c r="BM171" s="187" t="s">
        <v>205</v>
      </c>
    </row>
    <row r="172" spans="1:65" s="12" customFormat="1" ht="22.9" customHeight="1">
      <c r="B172" s="162"/>
      <c r="D172" s="163" t="s">
        <v>75</v>
      </c>
      <c r="E172" s="173" t="s">
        <v>206</v>
      </c>
      <c r="F172" s="173" t="s">
        <v>207</v>
      </c>
      <c r="I172" s="165"/>
      <c r="J172" s="174">
        <f>BK172</f>
        <v>0</v>
      </c>
      <c r="L172" s="162"/>
      <c r="M172" s="167"/>
      <c r="N172" s="168"/>
      <c r="O172" s="168"/>
      <c r="P172" s="169">
        <f>P173</f>
        <v>0</v>
      </c>
      <c r="Q172" s="168"/>
      <c r="R172" s="169">
        <f>R173</f>
        <v>0</v>
      </c>
      <c r="S172" s="168"/>
      <c r="T172" s="170">
        <f>T173</f>
        <v>0</v>
      </c>
      <c r="AR172" s="163" t="s">
        <v>81</v>
      </c>
      <c r="AT172" s="171" t="s">
        <v>75</v>
      </c>
      <c r="AU172" s="171" t="s">
        <v>81</v>
      </c>
      <c r="AY172" s="163" t="s">
        <v>149</v>
      </c>
      <c r="BK172" s="172">
        <f>BK173</f>
        <v>0</v>
      </c>
    </row>
    <row r="173" spans="1:65" s="2" customFormat="1" ht="24" customHeight="1">
      <c r="A173" s="31"/>
      <c r="B173" s="143"/>
      <c r="C173" s="175" t="s">
        <v>208</v>
      </c>
      <c r="D173" s="175" t="s">
        <v>152</v>
      </c>
      <c r="E173" s="176" t="s">
        <v>209</v>
      </c>
      <c r="F173" s="177" t="s">
        <v>210</v>
      </c>
      <c r="G173" s="178" t="s">
        <v>211</v>
      </c>
      <c r="H173" s="179">
        <v>1.909</v>
      </c>
      <c r="I173" s="180"/>
      <c r="J173" s="181">
        <f>ROUND(I173*H173,2)</f>
        <v>0</v>
      </c>
      <c r="K173" s="182"/>
      <c r="L173" s="32"/>
      <c r="M173" s="183" t="s">
        <v>1</v>
      </c>
      <c r="N173" s="184" t="s">
        <v>42</v>
      </c>
      <c r="O173" s="57"/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87" t="s">
        <v>156</v>
      </c>
      <c r="AT173" s="187" t="s">
        <v>152</v>
      </c>
      <c r="AU173" s="187" t="s">
        <v>128</v>
      </c>
      <c r="AY173" s="14" t="s">
        <v>149</v>
      </c>
      <c r="BE173" s="92">
        <f>IF(N173="základná",J173,0)</f>
        <v>0</v>
      </c>
      <c r="BF173" s="92">
        <f>IF(N173="znížená",J173,0)</f>
        <v>0</v>
      </c>
      <c r="BG173" s="92">
        <f>IF(N173="zákl. prenesená",J173,0)</f>
        <v>0</v>
      </c>
      <c r="BH173" s="92">
        <f>IF(N173="zníž. prenesená",J173,0)</f>
        <v>0</v>
      </c>
      <c r="BI173" s="92">
        <f>IF(N173="nulová",J173,0)</f>
        <v>0</v>
      </c>
      <c r="BJ173" s="14" t="s">
        <v>128</v>
      </c>
      <c r="BK173" s="92">
        <f>ROUND(I173*H173,2)</f>
        <v>0</v>
      </c>
      <c r="BL173" s="14" t="s">
        <v>156</v>
      </c>
      <c r="BM173" s="187" t="s">
        <v>212</v>
      </c>
    </row>
    <row r="174" spans="1:65" s="12" customFormat="1" ht="25.9" customHeight="1">
      <c r="B174" s="162"/>
      <c r="D174" s="163" t="s">
        <v>75</v>
      </c>
      <c r="E174" s="164" t="s">
        <v>213</v>
      </c>
      <c r="F174" s="164" t="s">
        <v>214</v>
      </c>
      <c r="I174" s="165"/>
      <c r="J174" s="166">
        <f>BK174</f>
        <v>0</v>
      </c>
      <c r="L174" s="162"/>
      <c r="M174" s="167"/>
      <c r="N174" s="168"/>
      <c r="O174" s="168"/>
      <c r="P174" s="169">
        <f>P175</f>
        <v>0</v>
      </c>
      <c r="Q174" s="168"/>
      <c r="R174" s="169">
        <f>R175</f>
        <v>1.17E-2</v>
      </c>
      <c r="S174" s="168"/>
      <c r="T174" s="170">
        <f>T175</f>
        <v>0</v>
      </c>
      <c r="AR174" s="163" t="s">
        <v>81</v>
      </c>
      <c r="AT174" s="171" t="s">
        <v>75</v>
      </c>
      <c r="AU174" s="171" t="s">
        <v>76</v>
      </c>
      <c r="AY174" s="163" t="s">
        <v>149</v>
      </c>
      <c r="BK174" s="172">
        <f>BK175</f>
        <v>0</v>
      </c>
    </row>
    <row r="175" spans="1:65" s="12" customFormat="1" ht="22.9" customHeight="1">
      <c r="B175" s="162"/>
      <c r="D175" s="163" t="s">
        <v>75</v>
      </c>
      <c r="E175" s="173" t="s">
        <v>215</v>
      </c>
      <c r="F175" s="173" t="s">
        <v>216</v>
      </c>
      <c r="I175" s="165"/>
      <c r="J175" s="174">
        <f>BK175</f>
        <v>0</v>
      </c>
      <c r="L175" s="162"/>
      <c r="M175" s="167"/>
      <c r="N175" s="168"/>
      <c r="O175" s="168"/>
      <c r="P175" s="169">
        <f>P176</f>
        <v>0</v>
      </c>
      <c r="Q175" s="168"/>
      <c r="R175" s="169">
        <f>R176</f>
        <v>1.17E-2</v>
      </c>
      <c r="S175" s="168"/>
      <c r="T175" s="170">
        <f>T176</f>
        <v>0</v>
      </c>
      <c r="AR175" s="163" t="s">
        <v>81</v>
      </c>
      <c r="AT175" s="171" t="s">
        <v>75</v>
      </c>
      <c r="AU175" s="171" t="s">
        <v>81</v>
      </c>
      <c r="AY175" s="163" t="s">
        <v>149</v>
      </c>
      <c r="BK175" s="172">
        <f>BK176</f>
        <v>0</v>
      </c>
    </row>
    <row r="176" spans="1:65" s="2" customFormat="1" ht="24" customHeight="1">
      <c r="A176" s="31"/>
      <c r="B176" s="143"/>
      <c r="C176" s="175" t="s">
        <v>217</v>
      </c>
      <c r="D176" s="175" t="s">
        <v>152</v>
      </c>
      <c r="E176" s="176" t="s">
        <v>218</v>
      </c>
      <c r="F176" s="177" t="s">
        <v>219</v>
      </c>
      <c r="G176" s="178" t="s">
        <v>220</v>
      </c>
      <c r="H176" s="179">
        <v>5</v>
      </c>
      <c r="I176" s="180"/>
      <c r="J176" s="181">
        <f>ROUND(I176*H176,2)</f>
        <v>0</v>
      </c>
      <c r="K176" s="182"/>
      <c r="L176" s="32"/>
      <c r="M176" s="183" t="s">
        <v>1</v>
      </c>
      <c r="N176" s="184" t="s">
        <v>42</v>
      </c>
      <c r="O176" s="57"/>
      <c r="P176" s="185">
        <f>O176*H176</f>
        <v>0</v>
      </c>
      <c r="Q176" s="185">
        <v>2.3400000000000001E-3</v>
      </c>
      <c r="R176" s="185">
        <f>Q176*H176</f>
        <v>1.17E-2</v>
      </c>
      <c r="S176" s="185">
        <v>0</v>
      </c>
      <c r="T176" s="186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87" t="s">
        <v>156</v>
      </c>
      <c r="AT176" s="187" t="s">
        <v>152</v>
      </c>
      <c r="AU176" s="187" t="s">
        <v>128</v>
      </c>
      <c r="AY176" s="14" t="s">
        <v>149</v>
      </c>
      <c r="BE176" s="92">
        <f>IF(N176="základná",J176,0)</f>
        <v>0</v>
      </c>
      <c r="BF176" s="92">
        <f>IF(N176="znížená",J176,0)</f>
        <v>0</v>
      </c>
      <c r="BG176" s="92">
        <f>IF(N176="zákl. prenesená",J176,0)</f>
        <v>0</v>
      </c>
      <c r="BH176" s="92">
        <f>IF(N176="zníž. prenesená",J176,0)</f>
        <v>0</v>
      </c>
      <c r="BI176" s="92">
        <f>IF(N176="nulová",J176,0)</f>
        <v>0</v>
      </c>
      <c r="BJ176" s="14" t="s">
        <v>128</v>
      </c>
      <c r="BK176" s="92">
        <f>ROUND(I176*H176,2)</f>
        <v>0</v>
      </c>
      <c r="BL176" s="14" t="s">
        <v>156</v>
      </c>
      <c r="BM176" s="187" t="s">
        <v>221</v>
      </c>
    </row>
    <row r="177" spans="1:65" s="12" customFormat="1" ht="25.9" customHeight="1">
      <c r="B177" s="162"/>
      <c r="D177" s="163" t="s">
        <v>75</v>
      </c>
      <c r="E177" s="164" t="s">
        <v>222</v>
      </c>
      <c r="F177" s="164" t="s">
        <v>223</v>
      </c>
      <c r="I177" s="165"/>
      <c r="J177" s="166">
        <f>BK177</f>
        <v>0</v>
      </c>
      <c r="L177" s="162"/>
      <c r="M177" s="167"/>
      <c r="N177" s="168"/>
      <c r="O177" s="168"/>
      <c r="P177" s="169">
        <f>P178</f>
        <v>0</v>
      </c>
      <c r="Q177" s="168"/>
      <c r="R177" s="169">
        <f>R178</f>
        <v>0</v>
      </c>
      <c r="S177" s="168"/>
      <c r="T177" s="170">
        <f>T178</f>
        <v>0</v>
      </c>
      <c r="AR177" s="163" t="s">
        <v>81</v>
      </c>
      <c r="AT177" s="171" t="s">
        <v>75</v>
      </c>
      <c r="AU177" s="171" t="s">
        <v>76</v>
      </c>
      <c r="AY177" s="163" t="s">
        <v>149</v>
      </c>
      <c r="BK177" s="172">
        <f>BK178</f>
        <v>0</v>
      </c>
    </row>
    <row r="178" spans="1:65" s="12" customFormat="1" ht="22.9" customHeight="1">
      <c r="B178" s="162"/>
      <c r="D178" s="163" t="s">
        <v>75</v>
      </c>
      <c r="E178" s="173" t="s">
        <v>224</v>
      </c>
      <c r="F178" s="173" t="s">
        <v>225</v>
      </c>
      <c r="I178" s="165"/>
      <c r="J178" s="174">
        <f>BK178</f>
        <v>0</v>
      </c>
      <c r="L178" s="162"/>
      <c r="M178" s="167"/>
      <c r="N178" s="168"/>
      <c r="O178" s="168"/>
      <c r="P178" s="169">
        <f>P179</f>
        <v>0</v>
      </c>
      <c r="Q178" s="168"/>
      <c r="R178" s="169">
        <f>R179</f>
        <v>0</v>
      </c>
      <c r="S178" s="168"/>
      <c r="T178" s="170">
        <f>T179</f>
        <v>0</v>
      </c>
      <c r="AR178" s="163" t="s">
        <v>81</v>
      </c>
      <c r="AT178" s="171" t="s">
        <v>75</v>
      </c>
      <c r="AU178" s="171" t="s">
        <v>81</v>
      </c>
      <c r="AY178" s="163" t="s">
        <v>149</v>
      </c>
      <c r="BK178" s="172">
        <f>BK179</f>
        <v>0</v>
      </c>
    </row>
    <row r="179" spans="1:65" s="2" customFormat="1" ht="24" customHeight="1">
      <c r="A179" s="31"/>
      <c r="B179" s="143"/>
      <c r="C179" s="175" t="s">
        <v>226</v>
      </c>
      <c r="D179" s="175" t="s">
        <v>152</v>
      </c>
      <c r="E179" s="176" t="s">
        <v>227</v>
      </c>
      <c r="F179" s="177" t="s">
        <v>228</v>
      </c>
      <c r="G179" s="178" t="s">
        <v>220</v>
      </c>
      <c r="H179" s="179">
        <v>5</v>
      </c>
      <c r="I179" s="180"/>
      <c r="J179" s="181">
        <f>ROUND(I179*H179,2)</f>
        <v>0</v>
      </c>
      <c r="K179" s="182"/>
      <c r="L179" s="32"/>
      <c r="M179" s="183" t="s">
        <v>1</v>
      </c>
      <c r="N179" s="184" t="s">
        <v>42</v>
      </c>
      <c r="O179" s="57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87" t="s">
        <v>156</v>
      </c>
      <c r="AT179" s="187" t="s">
        <v>152</v>
      </c>
      <c r="AU179" s="187" t="s">
        <v>128</v>
      </c>
      <c r="AY179" s="14" t="s">
        <v>149</v>
      </c>
      <c r="BE179" s="92">
        <f>IF(N179="základná",J179,0)</f>
        <v>0</v>
      </c>
      <c r="BF179" s="92">
        <f>IF(N179="znížená",J179,0)</f>
        <v>0</v>
      </c>
      <c r="BG179" s="92">
        <f>IF(N179="zákl. prenesená",J179,0)</f>
        <v>0</v>
      </c>
      <c r="BH179" s="92">
        <f>IF(N179="zníž. prenesená",J179,0)</f>
        <v>0</v>
      </c>
      <c r="BI179" s="92">
        <f>IF(N179="nulová",J179,0)</f>
        <v>0</v>
      </c>
      <c r="BJ179" s="14" t="s">
        <v>128</v>
      </c>
      <c r="BK179" s="92">
        <f>ROUND(I179*H179,2)</f>
        <v>0</v>
      </c>
      <c r="BL179" s="14" t="s">
        <v>156</v>
      </c>
      <c r="BM179" s="187" t="s">
        <v>229</v>
      </c>
    </row>
    <row r="180" spans="1:65" s="12" customFormat="1" ht="25.9" customHeight="1">
      <c r="B180" s="162"/>
      <c r="D180" s="163" t="s">
        <v>75</v>
      </c>
      <c r="E180" s="164" t="s">
        <v>217</v>
      </c>
      <c r="F180" s="164" t="s">
        <v>230</v>
      </c>
      <c r="I180" s="165"/>
      <c r="J180" s="166">
        <f>BK180</f>
        <v>0</v>
      </c>
      <c r="L180" s="162"/>
      <c r="M180" s="167"/>
      <c r="N180" s="168"/>
      <c r="O180" s="168"/>
      <c r="P180" s="169">
        <f>P181</f>
        <v>0</v>
      </c>
      <c r="Q180" s="168"/>
      <c r="R180" s="169">
        <f>R181</f>
        <v>8.2831692799999992</v>
      </c>
      <c r="S180" s="168"/>
      <c r="T180" s="170">
        <f>T181</f>
        <v>0</v>
      </c>
      <c r="AR180" s="163" t="s">
        <v>81</v>
      </c>
      <c r="AT180" s="171" t="s">
        <v>75</v>
      </c>
      <c r="AU180" s="171" t="s">
        <v>76</v>
      </c>
      <c r="AY180" s="163" t="s">
        <v>149</v>
      </c>
      <c r="BK180" s="172">
        <f>BK181</f>
        <v>0</v>
      </c>
    </row>
    <row r="181" spans="1:65" s="12" customFormat="1" ht="22.9" customHeight="1">
      <c r="B181" s="162"/>
      <c r="D181" s="163" t="s">
        <v>75</v>
      </c>
      <c r="E181" s="173" t="s">
        <v>231</v>
      </c>
      <c r="F181" s="173" t="s">
        <v>232</v>
      </c>
      <c r="I181" s="165"/>
      <c r="J181" s="174">
        <f>BK181</f>
        <v>0</v>
      </c>
      <c r="L181" s="162"/>
      <c r="M181" s="167"/>
      <c r="N181" s="168"/>
      <c r="O181" s="168"/>
      <c r="P181" s="169">
        <f>P182</f>
        <v>0</v>
      </c>
      <c r="Q181" s="168"/>
      <c r="R181" s="169">
        <f>R182</f>
        <v>8.2831692799999992</v>
      </c>
      <c r="S181" s="168"/>
      <c r="T181" s="170">
        <f>T182</f>
        <v>0</v>
      </c>
      <c r="AR181" s="163" t="s">
        <v>81</v>
      </c>
      <c r="AT181" s="171" t="s">
        <v>75</v>
      </c>
      <c r="AU181" s="171" t="s">
        <v>81</v>
      </c>
      <c r="AY181" s="163" t="s">
        <v>149</v>
      </c>
      <c r="BK181" s="172">
        <f>BK182</f>
        <v>0</v>
      </c>
    </row>
    <row r="182" spans="1:65" s="2" customFormat="1" ht="48" customHeight="1">
      <c r="A182" s="31"/>
      <c r="B182" s="143"/>
      <c r="C182" s="175" t="s">
        <v>233</v>
      </c>
      <c r="D182" s="175" t="s">
        <v>152</v>
      </c>
      <c r="E182" s="176" t="s">
        <v>234</v>
      </c>
      <c r="F182" s="177" t="s">
        <v>235</v>
      </c>
      <c r="G182" s="178" t="s">
        <v>169</v>
      </c>
      <c r="H182" s="179">
        <v>5.024</v>
      </c>
      <c r="I182" s="180"/>
      <c r="J182" s="181">
        <f>ROUND(I182*H182,2)</f>
        <v>0</v>
      </c>
      <c r="K182" s="182"/>
      <c r="L182" s="32"/>
      <c r="M182" s="183" t="s">
        <v>1</v>
      </c>
      <c r="N182" s="184" t="s">
        <v>42</v>
      </c>
      <c r="O182" s="57"/>
      <c r="P182" s="185">
        <f>O182*H182</f>
        <v>0</v>
      </c>
      <c r="Q182" s="185">
        <v>1.64872</v>
      </c>
      <c r="R182" s="185">
        <f>Q182*H182</f>
        <v>8.2831692799999992</v>
      </c>
      <c r="S182" s="185">
        <v>0</v>
      </c>
      <c r="T182" s="186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87" t="s">
        <v>156</v>
      </c>
      <c r="AT182" s="187" t="s">
        <v>152</v>
      </c>
      <c r="AU182" s="187" t="s">
        <v>128</v>
      </c>
      <c r="AY182" s="14" t="s">
        <v>149</v>
      </c>
      <c r="BE182" s="92">
        <f>IF(N182="základná",J182,0)</f>
        <v>0</v>
      </c>
      <c r="BF182" s="92">
        <f>IF(N182="znížená",J182,0)</f>
        <v>0</v>
      </c>
      <c r="BG182" s="92">
        <f>IF(N182="zákl. prenesená",J182,0)</f>
        <v>0</v>
      </c>
      <c r="BH182" s="92">
        <f>IF(N182="zníž. prenesená",J182,0)</f>
        <v>0</v>
      </c>
      <c r="BI182" s="92">
        <f>IF(N182="nulová",J182,0)</f>
        <v>0</v>
      </c>
      <c r="BJ182" s="14" t="s">
        <v>128</v>
      </c>
      <c r="BK182" s="92">
        <f>ROUND(I182*H182,2)</f>
        <v>0</v>
      </c>
      <c r="BL182" s="14" t="s">
        <v>156</v>
      </c>
      <c r="BM182" s="187" t="s">
        <v>236</v>
      </c>
    </row>
    <row r="183" spans="1:65" s="12" customFormat="1" ht="25.9" customHeight="1">
      <c r="B183" s="162"/>
      <c r="D183" s="163" t="s">
        <v>75</v>
      </c>
      <c r="E183" s="164" t="s">
        <v>226</v>
      </c>
      <c r="F183" s="164" t="s">
        <v>237</v>
      </c>
      <c r="I183" s="165"/>
      <c r="J183" s="166">
        <f>BK183</f>
        <v>0</v>
      </c>
      <c r="L183" s="162"/>
      <c r="M183" s="167"/>
      <c r="N183" s="168"/>
      <c r="O183" s="168"/>
      <c r="P183" s="169">
        <f>P184</f>
        <v>0</v>
      </c>
      <c r="Q183" s="168"/>
      <c r="R183" s="169">
        <f>R184</f>
        <v>0.40409999999999996</v>
      </c>
      <c r="S183" s="168"/>
      <c r="T183" s="170">
        <f>T184</f>
        <v>0</v>
      </c>
      <c r="AR183" s="163" t="s">
        <v>81</v>
      </c>
      <c r="AT183" s="171" t="s">
        <v>75</v>
      </c>
      <c r="AU183" s="171" t="s">
        <v>76</v>
      </c>
      <c r="AY183" s="163" t="s">
        <v>149</v>
      </c>
      <c r="BK183" s="172">
        <f>BK184</f>
        <v>0</v>
      </c>
    </row>
    <row r="184" spans="1:65" s="12" customFormat="1" ht="22.9" customHeight="1">
      <c r="B184" s="162"/>
      <c r="D184" s="163" t="s">
        <v>75</v>
      </c>
      <c r="E184" s="173" t="s">
        <v>238</v>
      </c>
      <c r="F184" s="173" t="s">
        <v>239</v>
      </c>
      <c r="I184" s="165"/>
      <c r="J184" s="174">
        <f>BK184</f>
        <v>0</v>
      </c>
      <c r="L184" s="162"/>
      <c r="M184" s="167"/>
      <c r="N184" s="168"/>
      <c r="O184" s="168"/>
      <c r="P184" s="169">
        <f>P185</f>
        <v>0</v>
      </c>
      <c r="Q184" s="168"/>
      <c r="R184" s="169">
        <f>R185</f>
        <v>0.40409999999999996</v>
      </c>
      <c r="S184" s="168"/>
      <c r="T184" s="170">
        <f>T185</f>
        <v>0</v>
      </c>
      <c r="AR184" s="163" t="s">
        <v>81</v>
      </c>
      <c r="AT184" s="171" t="s">
        <v>75</v>
      </c>
      <c r="AU184" s="171" t="s">
        <v>81</v>
      </c>
      <c r="AY184" s="163" t="s">
        <v>149</v>
      </c>
      <c r="BK184" s="172">
        <f>BK185</f>
        <v>0</v>
      </c>
    </row>
    <row r="185" spans="1:65" s="2" customFormat="1" ht="24" customHeight="1">
      <c r="A185" s="31"/>
      <c r="B185" s="143"/>
      <c r="C185" s="175" t="s">
        <v>240</v>
      </c>
      <c r="D185" s="175" t="s">
        <v>152</v>
      </c>
      <c r="E185" s="176" t="s">
        <v>241</v>
      </c>
      <c r="F185" s="177" t="s">
        <v>242</v>
      </c>
      <c r="G185" s="178" t="s">
        <v>188</v>
      </c>
      <c r="H185" s="179">
        <v>15</v>
      </c>
      <c r="I185" s="180"/>
      <c r="J185" s="181">
        <f>ROUND(I185*H185,2)</f>
        <v>0</v>
      </c>
      <c r="K185" s="182"/>
      <c r="L185" s="32"/>
      <c r="M185" s="183" t="s">
        <v>1</v>
      </c>
      <c r="N185" s="184" t="s">
        <v>42</v>
      </c>
      <c r="O185" s="57"/>
      <c r="P185" s="185">
        <f>O185*H185</f>
        <v>0</v>
      </c>
      <c r="Q185" s="185">
        <v>2.6939999999999999E-2</v>
      </c>
      <c r="R185" s="185">
        <f>Q185*H185</f>
        <v>0.40409999999999996</v>
      </c>
      <c r="S185" s="185">
        <v>0</v>
      </c>
      <c r="T185" s="186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87" t="s">
        <v>156</v>
      </c>
      <c r="AT185" s="187" t="s">
        <v>152</v>
      </c>
      <c r="AU185" s="187" t="s">
        <v>128</v>
      </c>
      <c r="AY185" s="14" t="s">
        <v>149</v>
      </c>
      <c r="BE185" s="92">
        <f>IF(N185="základná",J185,0)</f>
        <v>0</v>
      </c>
      <c r="BF185" s="92">
        <f>IF(N185="znížená",J185,0)</f>
        <v>0</v>
      </c>
      <c r="BG185" s="92">
        <f>IF(N185="zákl. prenesená",J185,0)</f>
        <v>0</v>
      </c>
      <c r="BH185" s="92">
        <f>IF(N185="zníž. prenesená",J185,0)</f>
        <v>0</v>
      </c>
      <c r="BI185" s="92">
        <f>IF(N185="nulová",J185,0)</f>
        <v>0</v>
      </c>
      <c r="BJ185" s="14" t="s">
        <v>128</v>
      </c>
      <c r="BK185" s="92">
        <f>ROUND(I185*H185,2)</f>
        <v>0</v>
      </c>
      <c r="BL185" s="14" t="s">
        <v>156</v>
      </c>
      <c r="BM185" s="187" t="s">
        <v>243</v>
      </c>
    </row>
    <row r="186" spans="1:65" s="12" customFormat="1" ht="25.9" customHeight="1">
      <c r="B186" s="162"/>
      <c r="D186" s="163" t="s">
        <v>75</v>
      </c>
      <c r="E186" s="164" t="s">
        <v>244</v>
      </c>
      <c r="F186" s="164" t="s">
        <v>245</v>
      </c>
      <c r="I186" s="165"/>
      <c r="J186" s="166">
        <f>BK186</f>
        <v>0</v>
      </c>
      <c r="L186" s="162"/>
      <c r="M186" s="167"/>
      <c r="N186" s="168"/>
      <c r="O186" s="168"/>
      <c r="P186" s="169">
        <f>P187</f>
        <v>0</v>
      </c>
      <c r="Q186" s="168"/>
      <c r="R186" s="169">
        <f>R187</f>
        <v>1.4642199999999999</v>
      </c>
      <c r="S186" s="168"/>
      <c r="T186" s="170">
        <f>T187</f>
        <v>0</v>
      </c>
      <c r="AR186" s="163" t="s">
        <v>81</v>
      </c>
      <c r="AT186" s="171" t="s">
        <v>75</v>
      </c>
      <c r="AU186" s="171" t="s">
        <v>76</v>
      </c>
      <c r="AY186" s="163" t="s">
        <v>149</v>
      </c>
      <c r="BK186" s="172">
        <f>BK187</f>
        <v>0</v>
      </c>
    </row>
    <row r="187" spans="1:65" s="12" customFormat="1" ht="22.9" customHeight="1">
      <c r="B187" s="162"/>
      <c r="D187" s="163" t="s">
        <v>75</v>
      </c>
      <c r="E187" s="173" t="s">
        <v>246</v>
      </c>
      <c r="F187" s="173" t="s">
        <v>247</v>
      </c>
      <c r="I187" s="165"/>
      <c r="J187" s="174">
        <f>BK187</f>
        <v>0</v>
      </c>
      <c r="L187" s="162"/>
      <c r="M187" s="167"/>
      <c r="N187" s="168"/>
      <c r="O187" s="168"/>
      <c r="P187" s="169">
        <f>SUM(P188:P189)</f>
        <v>0</v>
      </c>
      <c r="Q187" s="168"/>
      <c r="R187" s="169">
        <f>SUM(R188:R189)</f>
        <v>1.4642199999999999</v>
      </c>
      <c r="S187" s="168"/>
      <c r="T187" s="170">
        <f>SUM(T188:T189)</f>
        <v>0</v>
      </c>
      <c r="AR187" s="163" t="s">
        <v>81</v>
      </c>
      <c r="AT187" s="171" t="s">
        <v>75</v>
      </c>
      <c r="AU187" s="171" t="s">
        <v>81</v>
      </c>
      <c r="AY187" s="163" t="s">
        <v>149</v>
      </c>
      <c r="BK187" s="172">
        <f>SUM(BK188:BK189)</f>
        <v>0</v>
      </c>
    </row>
    <row r="188" spans="1:65" s="2" customFormat="1" ht="36" customHeight="1">
      <c r="A188" s="31"/>
      <c r="B188" s="143"/>
      <c r="C188" s="175" t="s">
        <v>248</v>
      </c>
      <c r="D188" s="175" t="s">
        <v>152</v>
      </c>
      <c r="E188" s="176" t="s">
        <v>249</v>
      </c>
      <c r="F188" s="177" t="s">
        <v>250</v>
      </c>
      <c r="G188" s="178" t="s">
        <v>183</v>
      </c>
      <c r="H188" s="179">
        <v>2</v>
      </c>
      <c r="I188" s="180"/>
      <c r="J188" s="181">
        <f>ROUND(I188*H188,2)</f>
        <v>0</v>
      </c>
      <c r="K188" s="182"/>
      <c r="L188" s="32"/>
      <c r="M188" s="183" t="s">
        <v>1</v>
      </c>
      <c r="N188" s="184" t="s">
        <v>42</v>
      </c>
      <c r="O188" s="57"/>
      <c r="P188" s="185">
        <f>O188*H188</f>
        <v>0</v>
      </c>
      <c r="Q188" s="185">
        <v>2.2110000000000001E-2</v>
      </c>
      <c r="R188" s="185">
        <f>Q188*H188</f>
        <v>4.4220000000000002E-2</v>
      </c>
      <c r="S188" s="185">
        <v>0</v>
      </c>
      <c r="T188" s="186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87" t="s">
        <v>156</v>
      </c>
      <c r="AT188" s="187" t="s">
        <v>152</v>
      </c>
      <c r="AU188" s="187" t="s">
        <v>128</v>
      </c>
      <c r="AY188" s="14" t="s">
        <v>149</v>
      </c>
      <c r="BE188" s="92">
        <f>IF(N188="základná",J188,0)</f>
        <v>0</v>
      </c>
      <c r="BF188" s="92">
        <f>IF(N188="znížená",J188,0)</f>
        <v>0</v>
      </c>
      <c r="BG188" s="92">
        <f>IF(N188="zákl. prenesená",J188,0)</f>
        <v>0</v>
      </c>
      <c r="BH188" s="92">
        <f>IF(N188="zníž. prenesená",J188,0)</f>
        <v>0</v>
      </c>
      <c r="BI188" s="92">
        <f>IF(N188="nulová",J188,0)</f>
        <v>0</v>
      </c>
      <c r="BJ188" s="14" t="s">
        <v>128</v>
      </c>
      <c r="BK188" s="92">
        <f>ROUND(I188*H188,2)</f>
        <v>0</v>
      </c>
      <c r="BL188" s="14" t="s">
        <v>156</v>
      </c>
      <c r="BM188" s="187" t="s">
        <v>251</v>
      </c>
    </row>
    <row r="189" spans="1:65" s="2" customFormat="1" ht="36" customHeight="1">
      <c r="A189" s="31"/>
      <c r="B189" s="143"/>
      <c r="C189" s="188" t="s">
        <v>252</v>
      </c>
      <c r="D189" s="188" t="s">
        <v>253</v>
      </c>
      <c r="E189" s="189" t="s">
        <v>254</v>
      </c>
      <c r="F189" s="190" t="s">
        <v>255</v>
      </c>
      <c r="G189" s="191" t="s">
        <v>220</v>
      </c>
      <c r="H189" s="192">
        <v>2</v>
      </c>
      <c r="I189" s="193"/>
      <c r="J189" s="194">
        <f>ROUND(I189*H189,2)</f>
        <v>0</v>
      </c>
      <c r="K189" s="195"/>
      <c r="L189" s="196"/>
      <c r="M189" s="197" t="s">
        <v>1</v>
      </c>
      <c r="N189" s="198" t="s">
        <v>42</v>
      </c>
      <c r="O189" s="57"/>
      <c r="P189" s="185">
        <f>O189*H189</f>
        <v>0</v>
      </c>
      <c r="Q189" s="185">
        <v>0.71</v>
      </c>
      <c r="R189" s="185">
        <f>Q189*H189</f>
        <v>1.42</v>
      </c>
      <c r="S189" s="185">
        <v>0</v>
      </c>
      <c r="T189" s="186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87" t="s">
        <v>192</v>
      </c>
      <c r="AT189" s="187" t="s">
        <v>253</v>
      </c>
      <c r="AU189" s="187" t="s">
        <v>128</v>
      </c>
      <c r="AY189" s="14" t="s">
        <v>149</v>
      </c>
      <c r="BE189" s="92">
        <f>IF(N189="základná",J189,0)</f>
        <v>0</v>
      </c>
      <c r="BF189" s="92">
        <f>IF(N189="znížená",J189,0)</f>
        <v>0</v>
      </c>
      <c r="BG189" s="92">
        <f>IF(N189="zákl. prenesená",J189,0)</f>
        <v>0</v>
      </c>
      <c r="BH189" s="92">
        <f>IF(N189="zníž. prenesená",J189,0)</f>
        <v>0</v>
      </c>
      <c r="BI189" s="92">
        <f>IF(N189="nulová",J189,0)</f>
        <v>0</v>
      </c>
      <c r="BJ189" s="14" t="s">
        <v>128</v>
      </c>
      <c r="BK189" s="92">
        <f>ROUND(I189*H189,2)</f>
        <v>0</v>
      </c>
      <c r="BL189" s="14" t="s">
        <v>156</v>
      </c>
      <c r="BM189" s="187" t="s">
        <v>256</v>
      </c>
    </row>
    <row r="190" spans="1:65" s="12" customFormat="1" ht="25.9" customHeight="1">
      <c r="B190" s="162"/>
      <c r="D190" s="163" t="s">
        <v>75</v>
      </c>
      <c r="E190" s="164" t="s">
        <v>244</v>
      </c>
      <c r="F190" s="164" t="s">
        <v>245</v>
      </c>
      <c r="I190" s="165"/>
      <c r="J190" s="166">
        <f>BK190</f>
        <v>0</v>
      </c>
      <c r="L190" s="162"/>
      <c r="M190" s="167"/>
      <c r="N190" s="168"/>
      <c r="O190" s="168"/>
      <c r="P190" s="169">
        <f>P191+P195+P197</f>
        <v>0</v>
      </c>
      <c r="Q190" s="168"/>
      <c r="R190" s="169">
        <f>R191+R195+R197</f>
        <v>90.733209999999985</v>
      </c>
      <c r="S190" s="168"/>
      <c r="T190" s="170">
        <f>T191+T195+T197</f>
        <v>0</v>
      </c>
      <c r="AR190" s="163" t="s">
        <v>81</v>
      </c>
      <c r="AT190" s="171" t="s">
        <v>75</v>
      </c>
      <c r="AU190" s="171" t="s">
        <v>76</v>
      </c>
      <c r="AY190" s="163" t="s">
        <v>149</v>
      </c>
      <c r="BK190" s="172">
        <f>BK191+BK195+BK197</f>
        <v>0</v>
      </c>
    </row>
    <row r="191" spans="1:65" s="12" customFormat="1" ht="22.9" customHeight="1">
      <c r="B191" s="162"/>
      <c r="D191" s="163" t="s">
        <v>75</v>
      </c>
      <c r="E191" s="173" t="s">
        <v>257</v>
      </c>
      <c r="F191" s="173" t="s">
        <v>258</v>
      </c>
      <c r="I191" s="165"/>
      <c r="J191" s="174">
        <f>BK191</f>
        <v>0</v>
      </c>
      <c r="L191" s="162"/>
      <c r="M191" s="167"/>
      <c r="N191" s="168"/>
      <c r="O191" s="168"/>
      <c r="P191" s="169">
        <f>SUM(P192:P194)</f>
        <v>0</v>
      </c>
      <c r="Q191" s="168"/>
      <c r="R191" s="169">
        <f>SUM(R192:R194)</f>
        <v>14.18666</v>
      </c>
      <c r="S191" s="168"/>
      <c r="T191" s="170">
        <f>SUM(T192:T194)</f>
        <v>0</v>
      </c>
      <c r="AR191" s="163" t="s">
        <v>81</v>
      </c>
      <c r="AT191" s="171" t="s">
        <v>75</v>
      </c>
      <c r="AU191" s="171" t="s">
        <v>81</v>
      </c>
      <c r="AY191" s="163" t="s">
        <v>149</v>
      </c>
      <c r="BK191" s="172">
        <f>SUM(BK192:BK194)</f>
        <v>0</v>
      </c>
    </row>
    <row r="192" spans="1:65" s="2" customFormat="1" ht="36" customHeight="1">
      <c r="A192" s="31"/>
      <c r="B192" s="143"/>
      <c r="C192" s="175" t="s">
        <v>259</v>
      </c>
      <c r="D192" s="175" t="s">
        <v>152</v>
      </c>
      <c r="E192" s="176" t="s">
        <v>260</v>
      </c>
      <c r="F192" s="177" t="s">
        <v>261</v>
      </c>
      <c r="G192" s="178" t="s">
        <v>169</v>
      </c>
      <c r="H192" s="179">
        <v>2</v>
      </c>
      <c r="I192" s="180"/>
      <c r="J192" s="181">
        <f>ROUND(I192*H192,2)</f>
        <v>0</v>
      </c>
      <c r="K192" s="182"/>
      <c r="L192" s="32"/>
      <c r="M192" s="183" t="s">
        <v>1</v>
      </c>
      <c r="N192" s="184" t="s">
        <v>42</v>
      </c>
      <c r="O192" s="57"/>
      <c r="P192" s="185">
        <f>O192*H192</f>
        <v>0</v>
      </c>
      <c r="Q192" s="185">
        <v>1.6032</v>
      </c>
      <c r="R192" s="185">
        <f>Q192*H192</f>
        <v>3.2063999999999999</v>
      </c>
      <c r="S192" s="185">
        <v>0</v>
      </c>
      <c r="T192" s="186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87" t="s">
        <v>156</v>
      </c>
      <c r="AT192" s="187" t="s">
        <v>152</v>
      </c>
      <c r="AU192" s="187" t="s">
        <v>128</v>
      </c>
      <c r="AY192" s="14" t="s">
        <v>149</v>
      </c>
      <c r="BE192" s="92">
        <f>IF(N192="základná",J192,0)</f>
        <v>0</v>
      </c>
      <c r="BF192" s="92">
        <f>IF(N192="znížená",J192,0)</f>
        <v>0</v>
      </c>
      <c r="BG192" s="92">
        <f>IF(N192="zákl. prenesená",J192,0)</f>
        <v>0</v>
      </c>
      <c r="BH192" s="92">
        <f>IF(N192="zníž. prenesená",J192,0)</f>
        <v>0</v>
      </c>
      <c r="BI192" s="92">
        <f>IF(N192="nulová",J192,0)</f>
        <v>0</v>
      </c>
      <c r="BJ192" s="14" t="s">
        <v>128</v>
      </c>
      <c r="BK192" s="92">
        <f>ROUND(I192*H192,2)</f>
        <v>0</v>
      </c>
      <c r="BL192" s="14" t="s">
        <v>156</v>
      </c>
      <c r="BM192" s="187" t="s">
        <v>262</v>
      </c>
    </row>
    <row r="193" spans="1:65" s="2" customFormat="1" ht="24" customHeight="1">
      <c r="A193" s="31"/>
      <c r="B193" s="143"/>
      <c r="C193" s="175" t="s">
        <v>263</v>
      </c>
      <c r="D193" s="175" t="s">
        <v>152</v>
      </c>
      <c r="E193" s="176" t="s">
        <v>264</v>
      </c>
      <c r="F193" s="177" t="s">
        <v>265</v>
      </c>
      <c r="G193" s="178" t="s">
        <v>169</v>
      </c>
      <c r="H193" s="179">
        <v>2</v>
      </c>
      <c r="I193" s="180"/>
      <c r="J193" s="181">
        <f>ROUND(I193*H193,2)</f>
        <v>0</v>
      </c>
      <c r="K193" s="182"/>
      <c r="L193" s="32"/>
      <c r="M193" s="183" t="s">
        <v>1</v>
      </c>
      <c r="N193" s="184" t="s">
        <v>42</v>
      </c>
      <c r="O193" s="57"/>
      <c r="P193" s="185">
        <f>O193*H193</f>
        <v>0</v>
      </c>
      <c r="Q193" s="185">
        <v>2.004</v>
      </c>
      <c r="R193" s="185">
        <f>Q193*H193</f>
        <v>4.008</v>
      </c>
      <c r="S193" s="185">
        <v>0</v>
      </c>
      <c r="T193" s="186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87" t="s">
        <v>156</v>
      </c>
      <c r="AT193" s="187" t="s">
        <v>152</v>
      </c>
      <c r="AU193" s="187" t="s">
        <v>128</v>
      </c>
      <c r="AY193" s="14" t="s">
        <v>149</v>
      </c>
      <c r="BE193" s="92">
        <f>IF(N193="základná",J193,0)</f>
        <v>0</v>
      </c>
      <c r="BF193" s="92">
        <f>IF(N193="znížená",J193,0)</f>
        <v>0</v>
      </c>
      <c r="BG193" s="92">
        <f>IF(N193="zákl. prenesená",J193,0)</f>
        <v>0</v>
      </c>
      <c r="BH193" s="92">
        <f>IF(N193="zníž. prenesená",J193,0)</f>
        <v>0</v>
      </c>
      <c r="BI193" s="92">
        <f>IF(N193="nulová",J193,0)</f>
        <v>0</v>
      </c>
      <c r="BJ193" s="14" t="s">
        <v>128</v>
      </c>
      <c r="BK193" s="92">
        <f>ROUND(I193*H193,2)</f>
        <v>0</v>
      </c>
      <c r="BL193" s="14" t="s">
        <v>156</v>
      </c>
      <c r="BM193" s="187" t="s">
        <v>266</v>
      </c>
    </row>
    <row r="194" spans="1:65" s="2" customFormat="1" ht="36" customHeight="1">
      <c r="A194" s="31"/>
      <c r="B194" s="143"/>
      <c r="C194" s="175" t="s">
        <v>8</v>
      </c>
      <c r="D194" s="175" t="s">
        <v>152</v>
      </c>
      <c r="E194" s="176" t="s">
        <v>267</v>
      </c>
      <c r="F194" s="177" t="s">
        <v>268</v>
      </c>
      <c r="G194" s="178" t="s">
        <v>169</v>
      </c>
      <c r="H194" s="179">
        <v>2</v>
      </c>
      <c r="I194" s="180"/>
      <c r="J194" s="181">
        <f>ROUND(I194*H194,2)</f>
        <v>0</v>
      </c>
      <c r="K194" s="182"/>
      <c r="L194" s="32"/>
      <c r="M194" s="183" t="s">
        <v>1</v>
      </c>
      <c r="N194" s="184" t="s">
        <v>42</v>
      </c>
      <c r="O194" s="57"/>
      <c r="P194" s="185">
        <f>O194*H194</f>
        <v>0</v>
      </c>
      <c r="Q194" s="185">
        <v>3.4861300000000002</v>
      </c>
      <c r="R194" s="185">
        <f>Q194*H194</f>
        <v>6.9722600000000003</v>
      </c>
      <c r="S194" s="185">
        <v>0</v>
      </c>
      <c r="T194" s="186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87" t="s">
        <v>156</v>
      </c>
      <c r="AT194" s="187" t="s">
        <v>152</v>
      </c>
      <c r="AU194" s="187" t="s">
        <v>128</v>
      </c>
      <c r="AY194" s="14" t="s">
        <v>149</v>
      </c>
      <c r="BE194" s="92">
        <f>IF(N194="základná",J194,0)</f>
        <v>0</v>
      </c>
      <c r="BF194" s="92">
        <f>IF(N194="znížená",J194,0)</f>
        <v>0</v>
      </c>
      <c r="BG194" s="92">
        <f>IF(N194="zákl. prenesená",J194,0)</f>
        <v>0</v>
      </c>
      <c r="BH194" s="92">
        <f>IF(N194="zníž. prenesená",J194,0)</f>
        <v>0</v>
      </c>
      <c r="BI194" s="92">
        <f>IF(N194="nulová",J194,0)</f>
        <v>0</v>
      </c>
      <c r="BJ194" s="14" t="s">
        <v>128</v>
      </c>
      <c r="BK194" s="92">
        <f>ROUND(I194*H194,2)</f>
        <v>0</v>
      </c>
      <c r="BL194" s="14" t="s">
        <v>156</v>
      </c>
      <c r="BM194" s="187" t="s">
        <v>269</v>
      </c>
    </row>
    <row r="195" spans="1:65" s="12" customFormat="1" ht="22.9" customHeight="1">
      <c r="B195" s="162"/>
      <c r="D195" s="163" t="s">
        <v>75</v>
      </c>
      <c r="E195" s="173" t="s">
        <v>246</v>
      </c>
      <c r="F195" s="173" t="s">
        <v>247</v>
      </c>
      <c r="I195" s="165"/>
      <c r="J195" s="174">
        <f>BK195</f>
        <v>0</v>
      </c>
      <c r="L195" s="162"/>
      <c r="M195" s="167"/>
      <c r="N195" s="168"/>
      <c r="O195" s="168"/>
      <c r="P195" s="169">
        <f>P196</f>
        <v>0</v>
      </c>
      <c r="Q195" s="168"/>
      <c r="R195" s="169">
        <f>R196</f>
        <v>3.6928000000000001</v>
      </c>
      <c r="S195" s="168"/>
      <c r="T195" s="170">
        <f>T196</f>
        <v>0</v>
      </c>
      <c r="AR195" s="163" t="s">
        <v>81</v>
      </c>
      <c r="AT195" s="171" t="s">
        <v>75</v>
      </c>
      <c r="AU195" s="171" t="s">
        <v>81</v>
      </c>
      <c r="AY195" s="163" t="s">
        <v>149</v>
      </c>
      <c r="BK195" s="172">
        <f>BK196</f>
        <v>0</v>
      </c>
    </row>
    <row r="196" spans="1:65" s="2" customFormat="1" ht="36" customHeight="1">
      <c r="A196" s="31"/>
      <c r="B196" s="143"/>
      <c r="C196" s="175" t="s">
        <v>270</v>
      </c>
      <c r="D196" s="175" t="s">
        <v>152</v>
      </c>
      <c r="E196" s="176" t="s">
        <v>271</v>
      </c>
      <c r="F196" s="177" t="s">
        <v>272</v>
      </c>
      <c r="G196" s="178" t="s">
        <v>220</v>
      </c>
      <c r="H196" s="179">
        <v>80</v>
      </c>
      <c r="I196" s="180"/>
      <c r="J196" s="181">
        <f>ROUND(I196*H196,2)</f>
        <v>0</v>
      </c>
      <c r="K196" s="182"/>
      <c r="L196" s="32"/>
      <c r="M196" s="183" t="s">
        <v>1</v>
      </c>
      <c r="N196" s="184" t="s">
        <v>42</v>
      </c>
      <c r="O196" s="57"/>
      <c r="P196" s="185">
        <f>O196*H196</f>
        <v>0</v>
      </c>
      <c r="Q196" s="185">
        <v>4.616E-2</v>
      </c>
      <c r="R196" s="185">
        <f>Q196*H196</f>
        <v>3.6928000000000001</v>
      </c>
      <c r="S196" s="185">
        <v>0</v>
      </c>
      <c r="T196" s="186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87" t="s">
        <v>156</v>
      </c>
      <c r="AT196" s="187" t="s">
        <v>152</v>
      </c>
      <c r="AU196" s="187" t="s">
        <v>128</v>
      </c>
      <c r="AY196" s="14" t="s">
        <v>149</v>
      </c>
      <c r="BE196" s="92">
        <f>IF(N196="základná",J196,0)</f>
        <v>0</v>
      </c>
      <c r="BF196" s="92">
        <f>IF(N196="znížená",J196,0)</f>
        <v>0</v>
      </c>
      <c r="BG196" s="92">
        <f>IF(N196="zákl. prenesená",J196,0)</f>
        <v>0</v>
      </c>
      <c r="BH196" s="92">
        <f>IF(N196="zníž. prenesená",J196,0)</f>
        <v>0</v>
      </c>
      <c r="BI196" s="92">
        <f>IF(N196="nulová",J196,0)</f>
        <v>0</v>
      </c>
      <c r="BJ196" s="14" t="s">
        <v>128</v>
      </c>
      <c r="BK196" s="92">
        <f>ROUND(I196*H196,2)</f>
        <v>0</v>
      </c>
      <c r="BL196" s="14" t="s">
        <v>156</v>
      </c>
      <c r="BM196" s="187" t="s">
        <v>273</v>
      </c>
    </row>
    <row r="197" spans="1:65" s="12" customFormat="1" ht="22.9" customHeight="1">
      <c r="B197" s="162"/>
      <c r="D197" s="163" t="s">
        <v>75</v>
      </c>
      <c r="E197" s="173" t="s">
        <v>274</v>
      </c>
      <c r="F197" s="173" t="s">
        <v>275</v>
      </c>
      <c r="I197" s="165"/>
      <c r="J197" s="174">
        <f>BK197</f>
        <v>0</v>
      </c>
      <c r="L197" s="162"/>
      <c r="M197" s="167"/>
      <c r="N197" s="168"/>
      <c r="O197" s="168"/>
      <c r="P197" s="169">
        <f>P198</f>
        <v>0</v>
      </c>
      <c r="Q197" s="168"/>
      <c r="R197" s="169">
        <f>R198</f>
        <v>72.853749999999991</v>
      </c>
      <c r="S197" s="168"/>
      <c r="T197" s="170">
        <f>T198</f>
        <v>0</v>
      </c>
      <c r="AR197" s="163" t="s">
        <v>81</v>
      </c>
      <c r="AT197" s="171" t="s">
        <v>75</v>
      </c>
      <c r="AU197" s="171" t="s">
        <v>81</v>
      </c>
      <c r="AY197" s="163" t="s">
        <v>149</v>
      </c>
      <c r="BK197" s="172">
        <f>BK198</f>
        <v>0</v>
      </c>
    </row>
    <row r="198" spans="1:65" s="2" customFormat="1" ht="24" customHeight="1">
      <c r="A198" s="31"/>
      <c r="B198" s="143"/>
      <c r="C198" s="175" t="s">
        <v>276</v>
      </c>
      <c r="D198" s="175" t="s">
        <v>152</v>
      </c>
      <c r="E198" s="176" t="s">
        <v>277</v>
      </c>
      <c r="F198" s="177" t="s">
        <v>278</v>
      </c>
      <c r="G198" s="178" t="s">
        <v>169</v>
      </c>
      <c r="H198" s="179">
        <v>25</v>
      </c>
      <c r="I198" s="180"/>
      <c r="J198" s="181">
        <f>ROUND(I198*H198,2)</f>
        <v>0</v>
      </c>
      <c r="K198" s="182"/>
      <c r="L198" s="32"/>
      <c r="M198" s="183" t="s">
        <v>1</v>
      </c>
      <c r="N198" s="184" t="s">
        <v>42</v>
      </c>
      <c r="O198" s="57"/>
      <c r="P198" s="185">
        <f>O198*H198</f>
        <v>0</v>
      </c>
      <c r="Q198" s="185">
        <v>2.9141499999999998</v>
      </c>
      <c r="R198" s="185">
        <f>Q198*H198</f>
        <v>72.853749999999991</v>
      </c>
      <c r="S198" s="185">
        <v>0</v>
      </c>
      <c r="T198" s="186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87" t="s">
        <v>156</v>
      </c>
      <c r="AT198" s="187" t="s">
        <v>152</v>
      </c>
      <c r="AU198" s="187" t="s">
        <v>128</v>
      </c>
      <c r="AY198" s="14" t="s">
        <v>149</v>
      </c>
      <c r="BE198" s="92">
        <f>IF(N198="základná",J198,0)</f>
        <v>0</v>
      </c>
      <c r="BF198" s="92">
        <f>IF(N198="znížená",J198,0)</f>
        <v>0</v>
      </c>
      <c r="BG198" s="92">
        <f>IF(N198="zákl. prenesená",J198,0)</f>
        <v>0</v>
      </c>
      <c r="BH198" s="92">
        <f>IF(N198="zníž. prenesená",J198,0)</f>
        <v>0</v>
      </c>
      <c r="BI198" s="92">
        <f>IF(N198="nulová",J198,0)</f>
        <v>0</v>
      </c>
      <c r="BJ198" s="14" t="s">
        <v>128</v>
      </c>
      <c r="BK198" s="92">
        <f>ROUND(I198*H198,2)</f>
        <v>0</v>
      </c>
      <c r="BL198" s="14" t="s">
        <v>156</v>
      </c>
      <c r="BM198" s="187" t="s">
        <v>279</v>
      </c>
    </row>
    <row r="199" spans="1:65" s="12" customFormat="1" ht="25.9" customHeight="1">
      <c r="B199" s="162"/>
      <c r="D199" s="163" t="s">
        <v>75</v>
      </c>
      <c r="E199" s="164" t="s">
        <v>244</v>
      </c>
      <c r="F199" s="164" t="s">
        <v>245</v>
      </c>
      <c r="I199" s="165"/>
      <c r="J199" s="166">
        <f>BK199</f>
        <v>0</v>
      </c>
      <c r="L199" s="162"/>
      <c r="M199" s="167"/>
      <c r="N199" s="168"/>
      <c r="O199" s="168"/>
      <c r="P199" s="169">
        <f>P200</f>
        <v>0</v>
      </c>
      <c r="Q199" s="168"/>
      <c r="R199" s="169">
        <f>R200</f>
        <v>0</v>
      </c>
      <c r="S199" s="168"/>
      <c r="T199" s="170">
        <f>T200</f>
        <v>0</v>
      </c>
      <c r="AR199" s="163" t="s">
        <v>81</v>
      </c>
      <c r="AT199" s="171" t="s">
        <v>75</v>
      </c>
      <c r="AU199" s="171" t="s">
        <v>76</v>
      </c>
      <c r="AY199" s="163" t="s">
        <v>149</v>
      </c>
      <c r="BK199" s="172">
        <f>BK200</f>
        <v>0</v>
      </c>
    </row>
    <row r="200" spans="1:65" s="12" customFormat="1" ht="22.9" customHeight="1">
      <c r="B200" s="162"/>
      <c r="D200" s="163" t="s">
        <v>75</v>
      </c>
      <c r="E200" s="173" t="s">
        <v>280</v>
      </c>
      <c r="F200" s="173" t="s">
        <v>207</v>
      </c>
      <c r="I200" s="165"/>
      <c r="J200" s="174">
        <f>BK200</f>
        <v>0</v>
      </c>
      <c r="L200" s="162"/>
      <c r="M200" s="167"/>
      <c r="N200" s="168"/>
      <c r="O200" s="168"/>
      <c r="P200" s="169">
        <f>SUM(P201:P202)</f>
        <v>0</v>
      </c>
      <c r="Q200" s="168"/>
      <c r="R200" s="169">
        <f>SUM(R201:R202)</f>
        <v>0</v>
      </c>
      <c r="S200" s="168"/>
      <c r="T200" s="170">
        <f>SUM(T201:T202)</f>
        <v>0</v>
      </c>
      <c r="AR200" s="163" t="s">
        <v>81</v>
      </c>
      <c r="AT200" s="171" t="s">
        <v>75</v>
      </c>
      <c r="AU200" s="171" t="s">
        <v>81</v>
      </c>
      <c r="AY200" s="163" t="s">
        <v>149</v>
      </c>
      <c r="BK200" s="172">
        <f>SUM(BK201:BK202)</f>
        <v>0</v>
      </c>
    </row>
    <row r="201" spans="1:65" s="2" customFormat="1" ht="16.5" customHeight="1">
      <c r="A201" s="31"/>
      <c r="B201" s="143"/>
      <c r="C201" s="175" t="s">
        <v>281</v>
      </c>
      <c r="D201" s="175" t="s">
        <v>152</v>
      </c>
      <c r="E201" s="176" t="s">
        <v>282</v>
      </c>
      <c r="F201" s="177" t="s">
        <v>283</v>
      </c>
      <c r="G201" s="178" t="s">
        <v>211</v>
      </c>
      <c r="H201" s="179">
        <v>92.397999999999996</v>
      </c>
      <c r="I201" s="180"/>
      <c r="J201" s="181">
        <f>ROUND(I201*H201,2)</f>
        <v>0</v>
      </c>
      <c r="K201" s="182"/>
      <c r="L201" s="32"/>
      <c r="M201" s="183" t="s">
        <v>1</v>
      </c>
      <c r="N201" s="184" t="s">
        <v>42</v>
      </c>
      <c r="O201" s="57"/>
      <c r="P201" s="185">
        <f>O201*H201</f>
        <v>0</v>
      </c>
      <c r="Q201" s="185">
        <v>0</v>
      </c>
      <c r="R201" s="185">
        <f>Q201*H201</f>
        <v>0</v>
      </c>
      <c r="S201" s="185">
        <v>0</v>
      </c>
      <c r="T201" s="186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87" t="s">
        <v>156</v>
      </c>
      <c r="AT201" s="187" t="s">
        <v>152</v>
      </c>
      <c r="AU201" s="187" t="s">
        <v>128</v>
      </c>
      <c r="AY201" s="14" t="s">
        <v>149</v>
      </c>
      <c r="BE201" s="92">
        <f>IF(N201="základná",J201,0)</f>
        <v>0</v>
      </c>
      <c r="BF201" s="92">
        <f>IF(N201="znížená",J201,0)</f>
        <v>0</v>
      </c>
      <c r="BG201" s="92">
        <f>IF(N201="zákl. prenesená",J201,0)</f>
        <v>0</v>
      </c>
      <c r="BH201" s="92">
        <f>IF(N201="zníž. prenesená",J201,0)</f>
        <v>0</v>
      </c>
      <c r="BI201" s="92">
        <f>IF(N201="nulová",J201,0)</f>
        <v>0</v>
      </c>
      <c r="BJ201" s="14" t="s">
        <v>128</v>
      </c>
      <c r="BK201" s="92">
        <f>ROUND(I201*H201,2)</f>
        <v>0</v>
      </c>
      <c r="BL201" s="14" t="s">
        <v>156</v>
      </c>
      <c r="BM201" s="187" t="s">
        <v>284</v>
      </c>
    </row>
    <row r="202" spans="1:65" s="2" customFormat="1" ht="24" customHeight="1">
      <c r="A202" s="31"/>
      <c r="B202" s="143"/>
      <c r="C202" s="175" t="s">
        <v>285</v>
      </c>
      <c r="D202" s="175" t="s">
        <v>152</v>
      </c>
      <c r="E202" s="176" t="s">
        <v>286</v>
      </c>
      <c r="F202" s="177" t="s">
        <v>287</v>
      </c>
      <c r="G202" s="178" t="s">
        <v>211</v>
      </c>
      <c r="H202" s="179">
        <v>92.397999999999996</v>
      </c>
      <c r="I202" s="180"/>
      <c r="J202" s="181">
        <f>ROUND(I202*H202,2)</f>
        <v>0</v>
      </c>
      <c r="K202" s="182"/>
      <c r="L202" s="32"/>
      <c r="M202" s="183" t="s">
        <v>1</v>
      </c>
      <c r="N202" s="184" t="s">
        <v>42</v>
      </c>
      <c r="O202" s="57"/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87" t="s">
        <v>156</v>
      </c>
      <c r="AT202" s="187" t="s">
        <v>152</v>
      </c>
      <c r="AU202" s="187" t="s">
        <v>128</v>
      </c>
      <c r="AY202" s="14" t="s">
        <v>149</v>
      </c>
      <c r="BE202" s="92">
        <f>IF(N202="základná",J202,0)</f>
        <v>0</v>
      </c>
      <c r="BF202" s="92">
        <f>IF(N202="znížená",J202,0)</f>
        <v>0</v>
      </c>
      <c r="BG202" s="92">
        <f>IF(N202="zákl. prenesená",J202,0)</f>
        <v>0</v>
      </c>
      <c r="BH202" s="92">
        <f>IF(N202="zníž. prenesená",J202,0)</f>
        <v>0</v>
      </c>
      <c r="BI202" s="92">
        <f>IF(N202="nulová",J202,0)</f>
        <v>0</v>
      </c>
      <c r="BJ202" s="14" t="s">
        <v>128</v>
      </c>
      <c r="BK202" s="92">
        <f>ROUND(I202*H202,2)</f>
        <v>0</v>
      </c>
      <c r="BL202" s="14" t="s">
        <v>156</v>
      </c>
      <c r="BM202" s="187" t="s">
        <v>288</v>
      </c>
    </row>
    <row r="203" spans="1:65" s="12" customFormat="1" ht="25.9" customHeight="1">
      <c r="B203" s="162"/>
      <c r="D203" s="163" t="s">
        <v>75</v>
      </c>
      <c r="E203" s="164" t="s">
        <v>289</v>
      </c>
      <c r="F203" s="164" t="s">
        <v>290</v>
      </c>
      <c r="I203" s="165"/>
      <c r="J203" s="166">
        <f>BK203</f>
        <v>0</v>
      </c>
      <c r="L203" s="162"/>
      <c r="M203" s="167"/>
      <c r="N203" s="168"/>
      <c r="O203" s="168"/>
      <c r="P203" s="169">
        <f>P204</f>
        <v>0</v>
      </c>
      <c r="Q203" s="168"/>
      <c r="R203" s="169">
        <f>R204</f>
        <v>0</v>
      </c>
      <c r="S203" s="168"/>
      <c r="T203" s="170">
        <f>T204</f>
        <v>0</v>
      </c>
      <c r="AR203" s="163" t="s">
        <v>81</v>
      </c>
      <c r="AT203" s="171" t="s">
        <v>75</v>
      </c>
      <c r="AU203" s="171" t="s">
        <v>76</v>
      </c>
      <c r="AY203" s="163" t="s">
        <v>149</v>
      </c>
      <c r="BK203" s="172">
        <f>BK204</f>
        <v>0</v>
      </c>
    </row>
    <row r="204" spans="1:65" s="12" customFormat="1" ht="22.9" customHeight="1">
      <c r="B204" s="162"/>
      <c r="D204" s="163" t="s">
        <v>75</v>
      </c>
      <c r="E204" s="173" t="s">
        <v>291</v>
      </c>
      <c r="F204" s="173" t="s">
        <v>292</v>
      </c>
      <c r="I204" s="165"/>
      <c r="J204" s="174">
        <f>BK204</f>
        <v>0</v>
      </c>
      <c r="L204" s="162"/>
      <c r="M204" s="167"/>
      <c r="N204" s="168"/>
      <c r="O204" s="168"/>
      <c r="P204" s="169">
        <f>P205</f>
        <v>0</v>
      </c>
      <c r="Q204" s="168"/>
      <c r="R204" s="169">
        <f>R205</f>
        <v>0</v>
      </c>
      <c r="S204" s="168"/>
      <c r="T204" s="170">
        <f>T205</f>
        <v>0</v>
      </c>
      <c r="AR204" s="163" t="s">
        <v>81</v>
      </c>
      <c r="AT204" s="171" t="s">
        <v>75</v>
      </c>
      <c r="AU204" s="171" t="s">
        <v>81</v>
      </c>
      <c r="AY204" s="163" t="s">
        <v>149</v>
      </c>
      <c r="BK204" s="172">
        <f>BK205</f>
        <v>0</v>
      </c>
    </row>
    <row r="205" spans="1:65" s="2" customFormat="1" ht="24" customHeight="1">
      <c r="A205" s="31"/>
      <c r="B205" s="143"/>
      <c r="C205" s="175" t="s">
        <v>244</v>
      </c>
      <c r="D205" s="175" t="s">
        <v>152</v>
      </c>
      <c r="E205" s="176" t="s">
        <v>293</v>
      </c>
      <c r="F205" s="177" t="s">
        <v>294</v>
      </c>
      <c r="G205" s="178" t="s">
        <v>220</v>
      </c>
      <c r="H205" s="179">
        <v>5</v>
      </c>
      <c r="I205" s="180"/>
      <c r="J205" s="181">
        <f>ROUND(I205*H205,2)</f>
        <v>0</v>
      </c>
      <c r="K205" s="182"/>
      <c r="L205" s="32"/>
      <c r="M205" s="183" t="s">
        <v>1</v>
      </c>
      <c r="N205" s="184" t="s">
        <v>42</v>
      </c>
      <c r="O205" s="57"/>
      <c r="P205" s="185">
        <f>O205*H205</f>
        <v>0</v>
      </c>
      <c r="Q205" s="185">
        <v>0</v>
      </c>
      <c r="R205" s="185">
        <f>Q205*H205</f>
        <v>0</v>
      </c>
      <c r="S205" s="185">
        <v>0</v>
      </c>
      <c r="T205" s="186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87" t="s">
        <v>156</v>
      </c>
      <c r="AT205" s="187" t="s">
        <v>152</v>
      </c>
      <c r="AU205" s="187" t="s">
        <v>128</v>
      </c>
      <c r="AY205" s="14" t="s">
        <v>149</v>
      </c>
      <c r="BE205" s="92">
        <f>IF(N205="základná",J205,0)</f>
        <v>0</v>
      </c>
      <c r="BF205" s="92">
        <f>IF(N205="znížená",J205,0)</f>
        <v>0</v>
      </c>
      <c r="BG205" s="92">
        <f>IF(N205="zákl. prenesená",J205,0)</f>
        <v>0</v>
      </c>
      <c r="BH205" s="92">
        <f>IF(N205="zníž. prenesená",J205,0)</f>
        <v>0</v>
      </c>
      <c r="BI205" s="92">
        <f>IF(N205="nulová",J205,0)</f>
        <v>0</v>
      </c>
      <c r="BJ205" s="14" t="s">
        <v>128</v>
      </c>
      <c r="BK205" s="92">
        <f>ROUND(I205*H205,2)</f>
        <v>0</v>
      </c>
      <c r="BL205" s="14" t="s">
        <v>156</v>
      </c>
      <c r="BM205" s="187" t="s">
        <v>295</v>
      </c>
    </row>
    <row r="206" spans="1:65" s="12" customFormat="1" ht="25.9" customHeight="1">
      <c r="B206" s="162"/>
      <c r="D206" s="163" t="s">
        <v>75</v>
      </c>
      <c r="E206" s="164" t="s">
        <v>296</v>
      </c>
      <c r="F206" s="164" t="s">
        <v>297</v>
      </c>
      <c r="I206" s="165"/>
      <c r="J206" s="166">
        <f>BK206</f>
        <v>0</v>
      </c>
      <c r="L206" s="162"/>
      <c r="M206" s="167"/>
      <c r="N206" s="168"/>
      <c r="O206" s="168"/>
      <c r="P206" s="169">
        <f>P207</f>
        <v>0</v>
      </c>
      <c r="Q206" s="168"/>
      <c r="R206" s="169">
        <f>R207</f>
        <v>0.3616299999999999</v>
      </c>
      <c r="S206" s="168"/>
      <c r="T206" s="170">
        <f>T207</f>
        <v>0</v>
      </c>
      <c r="AR206" s="163" t="s">
        <v>81</v>
      </c>
      <c r="AT206" s="171" t="s">
        <v>75</v>
      </c>
      <c r="AU206" s="171" t="s">
        <v>76</v>
      </c>
      <c r="AY206" s="163" t="s">
        <v>149</v>
      </c>
      <c r="BK206" s="172">
        <f>BK207</f>
        <v>0</v>
      </c>
    </row>
    <row r="207" spans="1:65" s="12" customFormat="1" ht="22.9" customHeight="1">
      <c r="B207" s="162"/>
      <c r="D207" s="163" t="s">
        <v>75</v>
      </c>
      <c r="E207" s="173" t="s">
        <v>298</v>
      </c>
      <c r="F207" s="173" t="s">
        <v>299</v>
      </c>
      <c r="I207" s="165"/>
      <c r="J207" s="174">
        <f>BK207</f>
        <v>0</v>
      </c>
      <c r="L207" s="162"/>
      <c r="M207" s="167"/>
      <c r="N207" s="168"/>
      <c r="O207" s="168"/>
      <c r="P207" s="169">
        <f>SUM(P208:P216)</f>
        <v>0</v>
      </c>
      <c r="Q207" s="168"/>
      <c r="R207" s="169">
        <f>SUM(R208:R216)</f>
        <v>0.3616299999999999</v>
      </c>
      <c r="S207" s="168"/>
      <c r="T207" s="170">
        <f>SUM(T208:T216)</f>
        <v>0</v>
      </c>
      <c r="AR207" s="163" t="s">
        <v>81</v>
      </c>
      <c r="AT207" s="171" t="s">
        <v>75</v>
      </c>
      <c r="AU207" s="171" t="s">
        <v>81</v>
      </c>
      <c r="AY207" s="163" t="s">
        <v>149</v>
      </c>
      <c r="BK207" s="172">
        <f>SUM(BK208:BK216)</f>
        <v>0</v>
      </c>
    </row>
    <row r="208" spans="1:65" s="2" customFormat="1" ht="24" customHeight="1">
      <c r="A208" s="31"/>
      <c r="B208" s="143"/>
      <c r="C208" s="175" t="s">
        <v>300</v>
      </c>
      <c r="D208" s="175" t="s">
        <v>152</v>
      </c>
      <c r="E208" s="176" t="s">
        <v>301</v>
      </c>
      <c r="F208" s="177" t="s">
        <v>302</v>
      </c>
      <c r="G208" s="178" t="s">
        <v>220</v>
      </c>
      <c r="H208" s="179">
        <v>4</v>
      </c>
      <c r="I208" s="180"/>
      <c r="J208" s="181">
        <f t="shared" ref="J208:J216" si="5">ROUND(I208*H208,2)</f>
        <v>0</v>
      </c>
      <c r="K208" s="182"/>
      <c r="L208" s="32"/>
      <c r="M208" s="183" t="s">
        <v>1</v>
      </c>
      <c r="N208" s="184" t="s">
        <v>42</v>
      </c>
      <c r="O208" s="57"/>
      <c r="P208" s="185">
        <f t="shared" ref="P208:P216" si="6">O208*H208</f>
        <v>0</v>
      </c>
      <c r="Q208" s="185">
        <v>2.4979999999999999E-2</v>
      </c>
      <c r="R208" s="185">
        <f t="shared" ref="R208:R216" si="7">Q208*H208</f>
        <v>9.9919999999999995E-2</v>
      </c>
      <c r="S208" s="185">
        <v>0</v>
      </c>
      <c r="T208" s="186">
        <f t="shared" ref="T208:T216" si="8"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87" t="s">
        <v>156</v>
      </c>
      <c r="AT208" s="187" t="s">
        <v>152</v>
      </c>
      <c r="AU208" s="187" t="s">
        <v>128</v>
      </c>
      <c r="AY208" s="14" t="s">
        <v>149</v>
      </c>
      <c r="BE208" s="92">
        <f t="shared" ref="BE208:BE216" si="9">IF(N208="základná",J208,0)</f>
        <v>0</v>
      </c>
      <c r="BF208" s="92">
        <f t="shared" ref="BF208:BF216" si="10">IF(N208="znížená",J208,0)</f>
        <v>0</v>
      </c>
      <c r="BG208" s="92">
        <f t="shared" ref="BG208:BG216" si="11">IF(N208="zákl. prenesená",J208,0)</f>
        <v>0</v>
      </c>
      <c r="BH208" s="92">
        <f t="shared" ref="BH208:BH216" si="12">IF(N208="zníž. prenesená",J208,0)</f>
        <v>0</v>
      </c>
      <c r="BI208" s="92">
        <f t="shared" ref="BI208:BI216" si="13">IF(N208="nulová",J208,0)</f>
        <v>0</v>
      </c>
      <c r="BJ208" s="14" t="s">
        <v>128</v>
      </c>
      <c r="BK208" s="92">
        <f t="shared" ref="BK208:BK216" si="14">ROUND(I208*H208,2)</f>
        <v>0</v>
      </c>
      <c r="BL208" s="14" t="s">
        <v>156</v>
      </c>
      <c r="BM208" s="187" t="s">
        <v>303</v>
      </c>
    </row>
    <row r="209" spans="1:65" s="2" customFormat="1" ht="24" customHeight="1">
      <c r="A209" s="31"/>
      <c r="B209" s="143"/>
      <c r="C209" s="175" t="s">
        <v>289</v>
      </c>
      <c r="D209" s="175" t="s">
        <v>152</v>
      </c>
      <c r="E209" s="176" t="s">
        <v>304</v>
      </c>
      <c r="F209" s="177" t="s">
        <v>305</v>
      </c>
      <c r="G209" s="178" t="s">
        <v>220</v>
      </c>
      <c r="H209" s="179">
        <v>1</v>
      </c>
      <c r="I209" s="180"/>
      <c r="J209" s="181">
        <f t="shared" si="5"/>
        <v>0</v>
      </c>
      <c r="K209" s="182"/>
      <c r="L209" s="32"/>
      <c r="M209" s="183" t="s">
        <v>1</v>
      </c>
      <c r="N209" s="184" t="s">
        <v>42</v>
      </c>
      <c r="O209" s="57"/>
      <c r="P209" s="185">
        <f t="shared" si="6"/>
        <v>0</v>
      </c>
      <c r="Q209" s="185">
        <v>6.0760000000000002E-2</v>
      </c>
      <c r="R209" s="185">
        <f t="shared" si="7"/>
        <v>6.0760000000000002E-2</v>
      </c>
      <c r="S209" s="185">
        <v>0</v>
      </c>
      <c r="T209" s="186">
        <f t="shared" si="8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87" t="s">
        <v>156</v>
      </c>
      <c r="AT209" s="187" t="s">
        <v>152</v>
      </c>
      <c r="AU209" s="187" t="s">
        <v>128</v>
      </c>
      <c r="AY209" s="14" t="s">
        <v>149</v>
      </c>
      <c r="BE209" s="92">
        <f t="shared" si="9"/>
        <v>0</v>
      </c>
      <c r="BF209" s="92">
        <f t="shared" si="10"/>
        <v>0</v>
      </c>
      <c r="BG209" s="92">
        <f t="shared" si="11"/>
        <v>0</v>
      </c>
      <c r="BH209" s="92">
        <f t="shared" si="12"/>
        <v>0</v>
      </c>
      <c r="BI209" s="92">
        <f t="shared" si="13"/>
        <v>0</v>
      </c>
      <c r="BJ209" s="14" t="s">
        <v>128</v>
      </c>
      <c r="BK209" s="92">
        <f t="shared" si="14"/>
        <v>0</v>
      </c>
      <c r="BL209" s="14" t="s">
        <v>156</v>
      </c>
      <c r="BM209" s="187" t="s">
        <v>306</v>
      </c>
    </row>
    <row r="210" spans="1:65" s="2" customFormat="1" ht="16.5" customHeight="1">
      <c r="A210" s="31"/>
      <c r="B210" s="143"/>
      <c r="C210" s="188" t="s">
        <v>307</v>
      </c>
      <c r="D210" s="188" t="s">
        <v>253</v>
      </c>
      <c r="E210" s="189" t="s">
        <v>308</v>
      </c>
      <c r="F210" s="190" t="s">
        <v>309</v>
      </c>
      <c r="G210" s="191" t="s">
        <v>220</v>
      </c>
      <c r="H210" s="192">
        <v>5</v>
      </c>
      <c r="I210" s="193"/>
      <c r="J210" s="194">
        <f t="shared" si="5"/>
        <v>0</v>
      </c>
      <c r="K210" s="195"/>
      <c r="L210" s="196"/>
      <c r="M210" s="197" t="s">
        <v>1</v>
      </c>
      <c r="N210" s="198" t="s">
        <v>42</v>
      </c>
      <c r="O210" s="57"/>
      <c r="P210" s="185">
        <f t="shared" si="6"/>
        <v>0</v>
      </c>
      <c r="Q210" s="185">
        <v>2.4E-2</v>
      </c>
      <c r="R210" s="185">
        <f t="shared" si="7"/>
        <v>0.12</v>
      </c>
      <c r="S210" s="185">
        <v>0</v>
      </c>
      <c r="T210" s="186">
        <f t="shared" si="8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87" t="s">
        <v>192</v>
      </c>
      <c r="AT210" s="187" t="s">
        <v>253</v>
      </c>
      <c r="AU210" s="187" t="s">
        <v>128</v>
      </c>
      <c r="AY210" s="14" t="s">
        <v>149</v>
      </c>
      <c r="BE210" s="92">
        <f t="shared" si="9"/>
        <v>0</v>
      </c>
      <c r="BF210" s="92">
        <f t="shared" si="10"/>
        <v>0</v>
      </c>
      <c r="BG210" s="92">
        <f t="shared" si="11"/>
        <v>0</v>
      </c>
      <c r="BH210" s="92">
        <f t="shared" si="12"/>
        <v>0</v>
      </c>
      <c r="BI210" s="92">
        <f t="shared" si="13"/>
        <v>0</v>
      </c>
      <c r="BJ210" s="14" t="s">
        <v>128</v>
      </c>
      <c r="BK210" s="92">
        <f t="shared" si="14"/>
        <v>0</v>
      </c>
      <c r="BL210" s="14" t="s">
        <v>156</v>
      </c>
      <c r="BM210" s="187" t="s">
        <v>310</v>
      </c>
    </row>
    <row r="211" spans="1:65" s="2" customFormat="1" ht="16.5" customHeight="1">
      <c r="A211" s="31"/>
      <c r="B211" s="143"/>
      <c r="C211" s="188" t="s">
        <v>311</v>
      </c>
      <c r="D211" s="188" t="s">
        <v>253</v>
      </c>
      <c r="E211" s="189" t="s">
        <v>312</v>
      </c>
      <c r="F211" s="190" t="s">
        <v>313</v>
      </c>
      <c r="G211" s="191" t="s">
        <v>220</v>
      </c>
      <c r="H211" s="192">
        <v>5</v>
      </c>
      <c r="I211" s="193"/>
      <c r="J211" s="194">
        <f t="shared" si="5"/>
        <v>0</v>
      </c>
      <c r="K211" s="195"/>
      <c r="L211" s="196"/>
      <c r="M211" s="197" t="s">
        <v>1</v>
      </c>
      <c r="N211" s="198" t="s">
        <v>42</v>
      </c>
      <c r="O211" s="57"/>
      <c r="P211" s="185">
        <f t="shared" si="6"/>
        <v>0</v>
      </c>
      <c r="Q211" s="185">
        <v>8.5000000000000006E-3</v>
      </c>
      <c r="R211" s="185">
        <f t="shared" si="7"/>
        <v>4.2500000000000003E-2</v>
      </c>
      <c r="S211" s="185">
        <v>0</v>
      </c>
      <c r="T211" s="186">
        <f t="shared" si="8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87" t="s">
        <v>192</v>
      </c>
      <c r="AT211" s="187" t="s">
        <v>253</v>
      </c>
      <c r="AU211" s="187" t="s">
        <v>128</v>
      </c>
      <c r="AY211" s="14" t="s">
        <v>149</v>
      </c>
      <c r="BE211" s="92">
        <f t="shared" si="9"/>
        <v>0</v>
      </c>
      <c r="BF211" s="92">
        <f t="shared" si="10"/>
        <v>0</v>
      </c>
      <c r="BG211" s="92">
        <f t="shared" si="11"/>
        <v>0</v>
      </c>
      <c r="BH211" s="92">
        <f t="shared" si="12"/>
        <v>0</v>
      </c>
      <c r="BI211" s="92">
        <f t="shared" si="13"/>
        <v>0</v>
      </c>
      <c r="BJ211" s="14" t="s">
        <v>128</v>
      </c>
      <c r="BK211" s="92">
        <f t="shared" si="14"/>
        <v>0</v>
      </c>
      <c r="BL211" s="14" t="s">
        <v>156</v>
      </c>
      <c r="BM211" s="187" t="s">
        <v>314</v>
      </c>
    </row>
    <row r="212" spans="1:65" s="2" customFormat="1" ht="16.5" customHeight="1">
      <c r="A212" s="31"/>
      <c r="B212" s="143"/>
      <c r="C212" s="188" t="s">
        <v>315</v>
      </c>
      <c r="D212" s="188" t="s">
        <v>253</v>
      </c>
      <c r="E212" s="189" t="s">
        <v>316</v>
      </c>
      <c r="F212" s="190" t="s">
        <v>317</v>
      </c>
      <c r="G212" s="191" t="s">
        <v>220</v>
      </c>
      <c r="H212" s="192">
        <v>5</v>
      </c>
      <c r="I212" s="193"/>
      <c r="J212" s="194">
        <f t="shared" si="5"/>
        <v>0</v>
      </c>
      <c r="K212" s="195"/>
      <c r="L212" s="196"/>
      <c r="M212" s="197" t="s">
        <v>1</v>
      </c>
      <c r="N212" s="198" t="s">
        <v>42</v>
      </c>
      <c r="O212" s="57"/>
      <c r="P212" s="185">
        <f t="shared" si="6"/>
        <v>0</v>
      </c>
      <c r="Q212" s="185">
        <v>7.9000000000000001E-4</v>
      </c>
      <c r="R212" s="185">
        <f t="shared" si="7"/>
        <v>3.9500000000000004E-3</v>
      </c>
      <c r="S212" s="185">
        <v>0</v>
      </c>
      <c r="T212" s="186">
        <f t="shared" si="8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87" t="s">
        <v>192</v>
      </c>
      <c r="AT212" s="187" t="s">
        <v>253</v>
      </c>
      <c r="AU212" s="187" t="s">
        <v>128</v>
      </c>
      <c r="AY212" s="14" t="s">
        <v>149</v>
      </c>
      <c r="BE212" s="92">
        <f t="shared" si="9"/>
        <v>0</v>
      </c>
      <c r="BF212" s="92">
        <f t="shared" si="10"/>
        <v>0</v>
      </c>
      <c r="BG212" s="92">
        <f t="shared" si="11"/>
        <v>0</v>
      </c>
      <c r="BH212" s="92">
        <f t="shared" si="12"/>
        <v>0</v>
      </c>
      <c r="BI212" s="92">
        <f t="shared" si="13"/>
        <v>0</v>
      </c>
      <c r="BJ212" s="14" t="s">
        <v>128</v>
      </c>
      <c r="BK212" s="92">
        <f t="shared" si="14"/>
        <v>0</v>
      </c>
      <c r="BL212" s="14" t="s">
        <v>156</v>
      </c>
      <c r="BM212" s="187" t="s">
        <v>318</v>
      </c>
    </row>
    <row r="213" spans="1:65" s="2" customFormat="1" ht="16.5" customHeight="1">
      <c r="A213" s="31"/>
      <c r="B213" s="143"/>
      <c r="C213" s="188" t="s">
        <v>319</v>
      </c>
      <c r="D213" s="188" t="s">
        <v>253</v>
      </c>
      <c r="E213" s="189" t="s">
        <v>320</v>
      </c>
      <c r="F213" s="190" t="s">
        <v>321</v>
      </c>
      <c r="G213" s="191" t="s">
        <v>183</v>
      </c>
      <c r="H213" s="192">
        <v>35</v>
      </c>
      <c r="I213" s="193"/>
      <c r="J213" s="194">
        <f t="shared" si="5"/>
        <v>0</v>
      </c>
      <c r="K213" s="195"/>
      <c r="L213" s="196"/>
      <c r="M213" s="197" t="s">
        <v>1</v>
      </c>
      <c r="N213" s="198" t="s">
        <v>42</v>
      </c>
      <c r="O213" s="57"/>
      <c r="P213" s="185">
        <f t="shared" si="6"/>
        <v>0</v>
      </c>
      <c r="Q213" s="185">
        <v>4.4999999999999999E-4</v>
      </c>
      <c r="R213" s="185">
        <f t="shared" si="7"/>
        <v>1.575E-2</v>
      </c>
      <c r="S213" s="185">
        <v>0</v>
      </c>
      <c r="T213" s="186">
        <f t="shared" si="8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87" t="s">
        <v>192</v>
      </c>
      <c r="AT213" s="187" t="s">
        <v>253</v>
      </c>
      <c r="AU213" s="187" t="s">
        <v>128</v>
      </c>
      <c r="AY213" s="14" t="s">
        <v>149</v>
      </c>
      <c r="BE213" s="92">
        <f t="shared" si="9"/>
        <v>0</v>
      </c>
      <c r="BF213" s="92">
        <f t="shared" si="10"/>
        <v>0</v>
      </c>
      <c r="BG213" s="92">
        <f t="shared" si="11"/>
        <v>0</v>
      </c>
      <c r="BH213" s="92">
        <f t="shared" si="12"/>
        <v>0</v>
      </c>
      <c r="BI213" s="92">
        <f t="shared" si="13"/>
        <v>0</v>
      </c>
      <c r="BJ213" s="14" t="s">
        <v>128</v>
      </c>
      <c r="BK213" s="92">
        <f t="shared" si="14"/>
        <v>0</v>
      </c>
      <c r="BL213" s="14" t="s">
        <v>156</v>
      </c>
      <c r="BM213" s="187" t="s">
        <v>322</v>
      </c>
    </row>
    <row r="214" spans="1:65" s="2" customFormat="1" ht="16.5" customHeight="1">
      <c r="A214" s="31"/>
      <c r="B214" s="143"/>
      <c r="C214" s="188" t="s">
        <v>323</v>
      </c>
      <c r="D214" s="188" t="s">
        <v>253</v>
      </c>
      <c r="E214" s="189" t="s">
        <v>324</v>
      </c>
      <c r="F214" s="190" t="s">
        <v>325</v>
      </c>
      <c r="G214" s="191" t="s">
        <v>183</v>
      </c>
      <c r="H214" s="192">
        <v>7</v>
      </c>
      <c r="I214" s="193"/>
      <c r="J214" s="194">
        <f t="shared" si="5"/>
        <v>0</v>
      </c>
      <c r="K214" s="195"/>
      <c r="L214" s="196"/>
      <c r="M214" s="197" t="s">
        <v>1</v>
      </c>
      <c r="N214" s="198" t="s">
        <v>42</v>
      </c>
      <c r="O214" s="57"/>
      <c r="P214" s="185">
        <f t="shared" si="6"/>
        <v>0</v>
      </c>
      <c r="Q214" s="185">
        <v>4.4999999999999999E-4</v>
      </c>
      <c r="R214" s="185">
        <f t="shared" si="7"/>
        <v>3.15E-3</v>
      </c>
      <c r="S214" s="185">
        <v>0</v>
      </c>
      <c r="T214" s="186">
        <f t="shared" si="8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87" t="s">
        <v>192</v>
      </c>
      <c r="AT214" s="187" t="s">
        <v>253</v>
      </c>
      <c r="AU214" s="187" t="s">
        <v>128</v>
      </c>
      <c r="AY214" s="14" t="s">
        <v>149</v>
      </c>
      <c r="BE214" s="92">
        <f t="shared" si="9"/>
        <v>0</v>
      </c>
      <c r="BF214" s="92">
        <f t="shared" si="10"/>
        <v>0</v>
      </c>
      <c r="BG214" s="92">
        <f t="shared" si="11"/>
        <v>0</v>
      </c>
      <c r="BH214" s="92">
        <f t="shared" si="12"/>
        <v>0</v>
      </c>
      <c r="BI214" s="92">
        <f t="shared" si="13"/>
        <v>0</v>
      </c>
      <c r="BJ214" s="14" t="s">
        <v>128</v>
      </c>
      <c r="BK214" s="92">
        <f t="shared" si="14"/>
        <v>0</v>
      </c>
      <c r="BL214" s="14" t="s">
        <v>156</v>
      </c>
      <c r="BM214" s="187" t="s">
        <v>326</v>
      </c>
    </row>
    <row r="215" spans="1:65" s="2" customFormat="1" ht="16.5" customHeight="1">
      <c r="A215" s="31"/>
      <c r="B215" s="143"/>
      <c r="C215" s="188" t="s">
        <v>327</v>
      </c>
      <c r="D215" s="188" t="s">
        <v>253</v>
      </c>
      <c r="E215" s="189" t="s">
        <v>328</v>
      </c>
      <c r="F215" s="190" t="s">
        <v>329</v>
      </c>
      <c r="G215" s="191" t="s">
        <v>220</v>
      </c>
      <c r="H215" s="192">
        <v>10</v>
      </c>
      <c r="I215" s="193"/>
      <c r="J215" s="194">
        <f t="shared" si="5"/>
        <v>0</v>
      </c>
      <c r="K215" s="195"/>
      <c r="L215" s="196"/>
      <c r="M215" s="197" t="s">
        <v>1</v>
      </c>
      <c r="N215" s="198" t="s">
        <v>42</v>
      </c>
      <c r="O215" s="57"/>
      <c r="P215" s="185">
        <f t="shared" si="6"/>
        <v>0</v>
      </c>
      <c r="Q215" s="185">
        <v>7.7999999999999999E-4</v>
      </c>
      <c r="R215" s="185">
        <f t="shared" si="7"/>
        <v>7.7999999999999996E-3</v>
      </c>
      <c r="S215" s="185">
        <v>0</v>
      </c>
      <c r="T215" s="186">
        <f t="shared" si="8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87" t="s">
        <v>192</v>
      </c>
      <c r="AT215" s="187" t="s">
        <v>253</v>
      </c>
      <c r="AU215" s="187" t="s">
        <v>128</v>
      </c>
      <c r="AY215" s="14" t="s">
        <v>149</v>
      </c>
      <c r="BE215" s="92">
        <f t="shared" si="9"/>
        <v>0</v>
      </c>
      <c r="BF215" s="92">
        <f t="shared" si="10"/>
        <v>0</v>
      </c>
      <c r="BG215" s="92">
        <f t="shared" si="11"/>
        <v>0</v>
      </c>
      <c r="BH215" s="92">
        <f t="shared" si="12"/>
        <v>0</v>
      </c>
      <c r="BI215" s="92">
        <f t="shared" si="13"/>
        <v>0</v>
      </c>
      <c r="BJ215" s="14" t="s">
        <v>128</v>
      </c>
      <c r="BK215" s="92">
        <f t="shared" si="14"/>
        <v>0</v>
      </c>
      <c r="BL215" s="14" t="s">
        <v>156</v>
      </c>
      <c r="BM215" s="187" t="s">
        <v>330</v>
      </c>
    </row>
    <row r="216" spans="1:65" s="2" customFormat="1" ht="16.5" customHeight="1">
      <c r="A216" s="31"/>
      <c r="B216" s="143"/>
      <c r="C216" s="188" t="s">
        <v>331</v>
      </c>
      <c r="D216" s="188" t="s">
        <v>253</v>
      </c>
      <c r="E216" s="189" t="s">
        <v>332</v>
      </c>
      <c r="F216" s="190" t="s">
        <v>333</v>
      </c>
      <c r="G216" s="191" t="s">
        <v>220</v>
      </c>
      <c r="H216" s="192">
        <v>10</v>
      </c>
      <c r="I216" s="193"/>
      <c r="J216" s="194">
        <f t="shared" si="5"/>
        <v>0</v>
      </c>
      <c r="K216" s="195"/>
      <c r="L216" s="196"/>
      <c r="M216" s="197" t="s">
        <v>1</v>
      </c>
      <c r="N216" s="198" t="s">
        <v>42</v>
      </c>
      <c r="O216" s="57"/>
      <c r="P216" s="185">
        <f t="shared" si="6"/>
        <v>0</v>
      </c>
      <c r="Q216" s="185">
        <v>7.7999999999999999E-4</v>
      </c>
      <c r="R216" s="185">
        <f t="shared" si="7"/>
        <v>7.7999999999999996E-3</v>
      </c>
      <c r="S216" s="185">
        <v>0</v>
      </c>
      <c r="T216" s="186">
        <f t="shared" si="8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87" t="s">
        <v>192</v>
      </c>
      <c r="AT216" s="187" t="s">
        <v>253</v>
      </c>
      <c r="AU216" s="187" t="s">
        <v>128</v>
      </c>
      <c r="AY216" s="14" t="s">
        <v>149</v>
      </c>
      <c r="BE216" s="92">
        <f t="shared" si="9"/>
        <v>0</v>
      </c>
      <c r="BF216" s="92">
        <f t="shared" si="10"/>
        <v>0</v>
      </c>
      <c r="BG216" s="92">
        <f t="shared" si="11"/>
        <v>0</v>
      </c>
      <c r="BH216" s="92">
        <f t="shared" si="12"/>
        <v>0</v>
      </c>
      <c r="BI216" s="92">
        <f t="shared" si="13"/>
        <v>0</v>
      </c>
      <c r="BJ216" s="14" t="s">
        <v>128</v>
      </c>
      <c r="BK216" s="92">
        <f t="shared" si="14"/>
        <v>0</v>
      </c>
      <c r="BL216" s="14" t="s">
        <v>156</v>
      </c>
      <c r="BM216" s="187" t="s">
        <v>334</v>
      </c>
    </row>
    <row r="217" spans="1:65" s="12" customFormat="1" ht="25.9" customHeight="1">
      <c r="B217" s="162"/>
      <c r="D217" s="163" t="s">
        <v>75</v>
      </c>
      <c r="E217" s="164" t="s">
        <v>296</v>
      </c>
      <c r="F217" s="164" t="s">
        <v>297</v>
      </c>
      <c r="I217" s="165"/>
      <c r="J217" s="166">
        <f>BK217</f>
        <v>0</v>
      </c>
      <c r="L217" s="162"/>
      <c r="M217" s="167"/>
      <c r="N217" s="168"/>
      <c r="O217" s="168"/>
      <c r="P217" s="169">
        <f>P218</f>
        <v>0</v>
      </c>
      <c r="Q217" s="168"/>
      <c r="R217" s="169">
        <f>R218</f>
        <v>0</v>
      </c>
      <c r="S217" s="168"/>
      <c r="T217" s="170">
        <f>T218</f>
        <v>0</v>
      </c>
      <c r="AR217" s="163" t="s">
        <v>81</v>
      </c>
      <c r="AT217" s="171" t="s">
        <v>75</v>
      </c>
      <c r="AU217" s="171" t="s">
        <v>76</v>
      </c>
      <c r="AY217" s="163" t="s">
        <v>149</v>
      </c>
      <c r="BK217" s="172">
        <f>BK218</f>
        <v>0</v>
      </c>
    </row>
    <row r="218" spans="1:65" s="12" customFormat="1" ht="22.9" customHeight="1">
      <c r="B218" s="162"/>
      <c r="D218" s="163" t="s">
        <v>75</v>
      </c>
      <c r="E218" s="173" t="s">
        <v>335</v>
      </c>
      <c r="F218" s="173" t="s">
        <v>207</v>
      </c>
      <c r="I218" s="165"/>
      <c r="J218" s="174">
        <f>BK218</f>
        <v>0</v>
      </c>
      <c r="L218" s="162"/>
      <c r="M218" s="167"/>
      <c r="N218" s="168"/>
      <c r="O218" s="168"/>
      <c r="P218" s="169">
        <f>P219</f>
        <v>0</v>
      </c>
      <c r="Q218" s="168"/>
      <c r="R218" s="169">
        <f>R219</f>
        <v>0</v>
      </c>
      <c r="S218" s="168"/>
      <c r="T218" s="170">
        <f>T219</f>
        <v>0</v>
      </c>
      <c r="AR218" s="163" t="s">
        <v>81</v>
      </c>
      <c r="AT218" s="171" t="s">
        <v>75</v>
      </c>
      <c r="AU218" s="171" t="s">
        <v>81</v>
      </c>
      <c r="AY218" s="163" t="s">
        <v>149</v>
      </c>
      <c r="BK218" s="172">
        <f>BK219</f>
        <v>0</v>
      </c>
    </row>
    <row r="219" spans="1:65" s="2" customFormat="1" ht="24" customHeight="1">
      <c r="A219" s="31"/>
      <c r="B219" s="143"/>
      <c r="C219" s="175" t="s">
        <v>336</v>
      </c>
      <c r="D219" s="175" t="s">
        <v>152</v>
      </c>
      <c r="E219" s="176" t="s">
        <v>337</v>
      </c>
      <c r="F219" s="177" t="s">
        <v>338</v>
      </c>
      <c r="G219" s="178" t="s">
        <v>211</v>
      </c>
      <c r="H219" s="179">
        <v>1.782</v>
      </c>
      <c r="I219" s="180"/>
      <c r="J219" s="181">
        <f>ROUND(I219*H219,2)</f>
        <v>0</v>
      </c>
      <c r="K219" s="182"/>
      <c r="L219" s="32"/>
      <c r="M219" s="199" t="s">
        <v>1</v>
      </c>
      <c r="N219" s="200" t="s">
        <v>42</v>
      </c>
      <c r="O219" s="201"/>
      <c r="P219" s="202">
        <f>O219*H219</f>
        <v>0</v>
      </c>
      <c r="Q219" s="202">
        <v>0</v>
      </c>
      <c r="R219" s="202">
        <f>Q219*H219</f>
        <v>0</v>
      </c>
      <c r="S219" s="202">
        <v>0</v>
      </c>
      <c r="T219" s="203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87" t="s">
        <v>156</v>
      </c>
      <c r="AT219" s="187" t="s">
        <v>152</v>
      </c>
      <c r="AU219" s="187" t="s">
        <v>128</v>
      </c>
      <c r="AY219" s="14" t="s">
        <v>149</v>
      </c>
      <c r="BE219" s="92">
        <f>IF(N219="základná",J219,0)</f>
        <v>0</v>
      </c>
      <c r="BF219" s="92">
        <f>IF(N219="znížená",J219,0)</f>
        <v>0</v>
      </c>
      <c r="BG219" s="92">
        <f>IF(N219="zákl. prenesená",J219,0)</f>
        <v>0</v>
      </c>
      <c r="BH219" s="92">
        <f>IF(N219="zníž. prenesená",J219,0)</f>
        <v>0</v>
      </c>
      <c r="BI219" s="92">
        <f>IF(N219="nulová",J219,0)</f>
        <v>0</v>
      </c>
      <c r="BJ219" s="14" t="s">
        <v>128</v>
      </c>
      <c r="BK219" s="92">
        <f>ROUND(I219*H219,2)</f>
        <v>0</v>
      </c>
      <c r="BL219" s="14" t="s">
        <v>156</v>
      </c>
      <c r="BM219" s="187" t="s">
        <v>339</v>
      </c>
    </row>
    <row r="220" spans="1:65" s="2" customFormat="1" ht="6.95" customHeight="1">
      <c r="A220" s="31"/>
      <c r="B220" s="46"/>
      <c r="C220" s="47"/>
      <c r="D220" s="47"/>
      <c r="E220" s="47"/>
      <c r="F220" s="47"/>
      <c r="G220" s="47"/>
      <c r="H220" s="47"/>
      <c r="I220" s="125"/>
      <c r="J220" s="47"/>
      <c r="K220" s="47"/>
      <c r="L220" s="32"/>
      <c r="M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</row>
  </sheetData>
  <autoFilter ref="C152:K219"/>
  <mergeCells count="11">
    <mergeCell ref="L2:V2"/>
    <mergeCell ref="D130:F130"/>
    <mergeCell ref="D131:F131"/>
    <mergeCell ref="D132:F132"/>
    <mergeCell ref="D133:F133"/>
    <mergeCell ref="E145:H145"/>
    <mergeCell ref="E7:H7"/>
    <mergeCell ref="E16:H16"/>
    <mergeCell ref="E25:H25"/>
    <mergeCell ref="E85:H85"/>
    <mergeCell ref="D129:F1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B082019 - Prehlbovanie me...</vt:lpstr>
      <vt:lpstr>'B082019 - Prehlbovanie me...'!Názvy_tlače</vt:lpstr>
      <vt:lpstr>'Rekapitulácia stavby'!Názvy_tlače</vt:lpstr>
      <vt:lpstr>'B082019 - Prehlbovanie me...'!Oblasť_tlače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KURŇAVA Ján</cp:lastModifiedBy>
  <dcterms:created xsi:type="dcterms:W3CDTF">2019-08-15T07:51:56Z</dcterms:created>
  <dcterms:modified xsi:type="dcterms:W3CDTF">2019-11-21T06:40:35Z</dcterms:modified>
</cp:coreProperties>
</file>