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l38410\Desktop\Hasičská zbrojnica 2020\"/>
    </mc:Choice>
  </mc:AlternateContent>
  <bookViews>
    <workbookView xWindow="130" yWindow="560" windowWidth="30400" windowHeight="13160" firstSheet="1" activeTab="1"/>
  </bookViews>
  <sheets>
    <sheet name="Rekapitulácia stavby" sheetId="1" r:id="rId1"/>
    <sheet name="01 - SO.01 - Riešený obje..." sheetId="2" r:id="rId2"/>
    <sheet name="02 - SO.02 - Navrhovaný v..." sheetId="3" r:id="rId3"/>
    <sheet name="03 - SO.03 - Navrhovaný o..." sheetId="4" r:id="rId4"/>
  </sheets>
  <definedNames>
    <definedName name="_xlnm._FilterDatabase" localSheetId="1" hidden="1">'01 - SO.01 - Riešený obje...'!$C$199:$K$438</definedName>
    <definedName name="_xlnm._FilterDatabase" localSheetId="2" hidden="1">'02 - SO.02 - Navrhovaný v...'!$C$142:$K$190</definedName>
    <definedName name="_xlnm._FilterDatabase" localSheetId="3" hidden="1">'03 - SO.03 - Navrhovaný o...'!$C$146:$K$210</definedName>
    <definedName name="_xlnm.Print_Titles" localSheetId="1">'01 - SO.01 - Riešený obje...'!$199:$199</definedName>
    <definedName name="_xlnm.Print_Titles" localSheetId="2">'02 - SO.02 - Navrhovaný v...'!$142:$142</definedName>
    <definedName name="_xlnm.Print_Titles" localSheetId="3">'03 - SO.03 - Navrhovaný o...'!$146:$146</definedName>
    <definedName name="_xlnm.Print_Titles" localSheetId="0">'Rekapitulácia stavby'!$92:$92</definedName>
    <definedName name="_xlnm.Print_Area" localSheetId="1">'01 - SO.01 - Riešený obje...'!$C$4:$J$76,'01 - SO.01 - Riešený obje...'!$C$82:$J$181,'01 - SO.01 - Riešený obje...'!$C$187:$K$438</definedName>
    <definedName name="_xlnm.Print_Area" localSheetId="2">'02 - SO.02 - Navrhovaný v...'!$C$4:$J$76,'02 - SO.02 - Navrhovaný v...'!$C$82:$J$124,'02 - SO.02 - Navrhovaný v...'!$C$130:$K$190</definedName>
    <definedName name="_xlnm.Print_Area" localSheetId="3">'03 - SO.03 - Navrhovaný o...'!$C$4:$J$76,'03 - SO.03 - Navrhovaný o...'!$C$82:$J$128,'03 - SO.03 - Navrhovaný o...'!$C$134:$K$210</definedName>
    <definedName name="_xlnm.Print_Area" localSheetId="0">'Rekapitulácia stavby'!$D$4:$AO$76,'Rekapitulácia stavby'!$C$82:$AQ$105</definedName>
  </definedNames>
  <calcPr calcId="152511"/>
</workbook>
</file>

<file path=xl/calcChain.xml><?xml version="1.0" encoding="utf-8"?>
<calcChain xmlns="http://schemas.openxmlformats.org/spreadsheetml/2006/main">
  <c r="J39" i="4" l="1"/>
  <c r="J38" i="4"/>
  <c r="AY97" i="1"/>
  <c r="J37" i="4"/>
  <c r="AX97" i="1" s="1"/>
  <c r="BI210" i="4"/>
  <c r="BH210" i="4"/>
  <c r="BG210" i="4"/>
  <c r="BE210" i="4"/>
  <c r="T210" i="4"/>
  <c r="T209" i="4" s="1"/>
  <c r="T208" i="4" s="1"/>
  <c r="R210" i="4"/>
  <c r="R209" i="4" s="1"/>
  <c r="R208" i="4" s="1"/>
  <c r="P210" i="4"/>
  <c r="P209" i="4" s="1"/>
  <c r="P208" i="4" s="1"/>
  <c r="BK210" i="4"/>
  <c r="BK209" i="4" s="1"/>
  <c r="BK208" i="4" s="1"/>
  <c r="J208" i="4" s="1"/>
  <c r="J116" i="4" s="1"/>
  <c r="J210" i="4"/>
  <c r="BF210" i="4" s="1"/>
  <c r="BI206" i="4"/>
  <c r="BH206" i="4"/>
  <c r="BG206" i="4"/>
  <c r="BE206" i="4"/>
  <c r="T206" i="4"/>
  <c r="R206" i="4"/>
  <c r="P206" i="4"/>
  <c r="BK206" i="4"/>
  <c r="J206" i="4"/>
  <c r="BF206" i="4" s="1"/>
  <c r="BI205" i="4"/>
  <c r="BH205" i="4"/>
  <c r="BG205" i="4"/>
  <c r="BE205" i="4"/>
  <c r="T205" i="4"/>
  <c r="R205" i="4"/>
  <c r="P205" i="4"/>
  <c r="BK205" i="4"/>
  <c r="J205" i="4"/>
  <c r="BF205" i="4" s="1"/>
  <c r="BI203" i="4"/>
  <c r="BH203" i="4"/>
  <c r="BG203" i="4"/>
  <c r="BE203" i="4"/>
  <c r="T203" i="4"/>
  <c r="R203" i="4"/>
  <c r="P203" i="4"/>
  <c r="BK203" i="4"/>
  <c r="J203" i="4"/>
  <c r="BF203" i="4" s="1"/>
  <c r="BI201" i="4"/>
  <c r="BH201" i="4"/>
  <c r="BG201" i="4"/>
  <c r="BE201" i="4"/>
  <c r="T201" i="4"/>
  <c r="R201" i="4"/>
  <c r="P201" i="4"/>
  <c r="BK201" i="4"/>
  <c r="J201" i="4"/>
  <c r="BF201" i="4" s="1"/>
  <c r="BI199" i="4"/>
  <c r="BH199" i="4"/>
  <c r="BG199" i="4"/>
  <c r="BE199" i="4"/>
  <c r="T199" i="4"/>
  <c r="R199" i="4"/>
  <c r="P199" i="4"/>
  <c r="BK199" i="4"/>
  <c r="J199" i="4"/>
  <c r="BF199" i="4" s="1"/>
  <c r="BI198" i="4"/>
  <c r="BH198" i="4"/>
  <c r="BG198" i="4"/>
  <c r="BE198" i="4"/>
  <c r="T198" i="4"/>
  <c r="R198" i="4"/>
  <c r="P198" i="4"/>
  <c r="BK198" i="4"/>
  <c r="J198" i="4"/>
  <c r="BF198" i="4"/>
  <c r="BI196" i="4"/>
  <c r="BH196" i="4"/>
  <c r="BG196" i="4"/>
  <c r="BE196" i="4"/>
  <c r="T196" i="4"/>
  <c r="R196" i="4"/>
  <c r="P196" i="4"/>
  <c r="BK196" i="4"/>
  <c r="J196" i="4"/>
  <c r="BF196" i="4"/>
  <c r="BI194" i="4"/>
  <c r="BH194" i="4"/>
  <c r="BG194" i="4"/>
  <c r="BE194" i="4"/>
  <c r="T194" i="4"/>
  <c r="R194" i="4"/>
  <c r="P194" i="4"/>
  <c r="BK194" i="4"/>
  <c r="J194" i="4"/>
  <c r="BF194" i="4" s="1"/>
  <c r="BI192" i="4"/>
  <c r="BH192" i="4"/>
  <c r="BG192" i="4"/>
  <c r="BE192" i="4"/>
  <c r="T192" i="4"/>
  <c r="T190" i="4" s="1"/>
  <c r="T189" i="4" s="1"/>
  <c r="R192" i="4"/>
  <c r="P192" i="4"/>
  <c r="BK192" i="4"/>
  <c r="J192" i="4"/>
  <c r="BF192" i="4" s="1"/>
  <c r="BI191" i="4"/>
  <c r="BH191" i="4"/>
  <c r="BG191" i="4"/>
  <c r="BE191" i="4"/>
  <c r="T191" i="4"/>
  <c r="R191" i="4"/>
  <c r="P191" i="4"/>
  <c r="BK191" i="4"/>
  <c r="BK190" i="4" s="1"/>
  <c r="J191" i="4"/>
  <c r="BF191" i="4" s="1"/>
  <c r="BI188" i="4"/>
  <c r="BH188" i="4"/>
  <c r="BG188" i="4"/>
  <c r="BE188" i="4"/>
  <c r="T188" i="4"/>
  <c r="T187" i="4" s="1"/>
  <c r="T186" i="4" s="1"/>
  <c r="R188" i="4"/>
  <c r="R187" i="4" s="1"/>
  <c r="R186" i="4" s="1"/>
  <c r="P188" i="4"/>
  <c r="P187" i="4" s="1"/>
  <c r="P186" i="4" s="1"/>
  <c r="BK188" i="4"/>
  <c r="BK187" i="4"/>
  <c r="BK186" i="4" s="1"/>
  <c r="J186" i="4" s="1"/>
  <c r="J112" i="4" s="1"/>
  <c r="J188" i="4"/>
  <c r="BF188" i="4"/>
  <c r="BI185" i="4"/>
  <c r="BH185" i="4"/>
  <c r="BG185" i="4"/>
  <c r="BE185" i="4"/>
  <c r="T185" i="4"/>
  <c r="R185" i="4"/>
  <c r="P185" i="4"/>
  <c r="BK185" i="4"/>
  <c r="BK183" i="4" s="1"/>
  <c r="J185" i="4"/>
  <c r="BF185" i="4"/>
  <c r="BI184" i="4"/>
  <c r="BH184" i="4"/>
  <c r="BG184" i="4"/>
  <c r="BE184" i="4"/>
  <c r="T184" i="4"/>
  <c r="R184" i="4"/>
  <c r="R183" i="4" s="1"/>
  <c r="P184" i="4"/>
  <c r="P183" i="4"/>
  <c r="BK184" i="4"/>
  <c r="J184" i="4"/>
  <c r="BF184" i="4" s="1"/>
  <c r="BI181" i="4"/>
  <c r="BH181" i="4"/>
  <c r="BG181" i="4"/>
  <c r="BE181" i="4"/>
  <c r="T181" i="4"/>
  <c r="R181" i="4"/>
  <c r="P181" i="4"/>
  <c r="BK181" i="4"/>
  <c r="BK178" i="4" s="1"/>
  <c r="J178" i="4" s="1"/>
  <c r="J110" i="4" s="1"/>
  <c r="J181" i="4"/>
  <c r="BF181" i="4" s="1"/>
  <c r="BI179" i="4"/>
  <c r="BH179" i="4"/>
  <c r="BG179" i="4"/>
  <c r="BE179" i="4"/>
  <c r="T179" i="4"/>
  <c r="T178" i="4" s="1"/>
  <c r="R179" i="4"/>
  <c r="P179" i="4"/>
  <c r="P178" i="4" s="1"/>
  <c r="P177" i="4" s="1"/>
  <c r="BK179" i="4"/>
  <c r="J179" i="4"/>
  <c r="BF179" i="4"/>
  <c r="BI176" i="4"/>
  <c r="BH176" i="4"/>
  <c r="BG176" i="4"/>
  <c r="BE176" i="4"/>
  <c r="T176" i="4"/>
  <c r="T175" i="4" s="1"/>
  <c r="T174" i="4" s="1"/>
  <c r="R176" i="4"/>
  <c r="R175" i="4" s="1"/>
  <c r="R174" i="4" s="1"/>
  <c r="P176" i="4"/>
  <c r="P175" i="4"/>
  <c r="P174" i="4" s="1"/>
  <c r="BK176" i="4"/>
  <c r="BK175" i="4" s="1"/>
  <c r="J176" i="4"/>
  <c r="BF176" i="4" s="1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 s="1"/>
  <c r="BI169" i="4"/>
  <c r="BH169" i="4"/>
  <c r="BG169" i="4"/>
  <c r="BE169" i="4"/>
  <c r="T169" i="4"/>
  <c r="R169" i="4"/>
  <c r="P169" i="4"/>
  <c r="P168" i="4" s="1"/>
  <c r="P167" i="4" s="1"/>
  <c r="BK169" i="4"/>
  <c r="J169" i="4"/>
  <c r="BF169" i="4" s="1"/>
  <c r="BI165" i="4"/>
  <c r="BH165" i="4"/>
  <c r="BG165" i="4"/>
  <c r="BE165" i="4"/>
  <c r="T165" i="4"/>
  <c r="T164" i="4"/>
  <c r="T163" i="4" s="1"/>
  <c r="R165" i="4"/>
  <c r="R164" i="4"/>
  <c r="R163" i="4" s="1"/>
  <c r="P165" i="4"/>
  <c r="P164" i="4" s="1"/>
  <c r="P163" i="4" s="1"/>
  <c r="BK165" i="4"/>
  <c r="BK164" i="4" s="1"/>
  <c r="BK163" i="4" s="1"/>
  <c r="J163" i="4" s="1"/>
  <c r="J103" i="4" s="1"/>
  <c r="J165" i="4"/>
  <c r="BF165" i="4" s="1"/>
  <c r="BI162" i="4"/>
  <c r="BH162" i="4"/>
  <c r="BG162" i="4"/>
  <c r="BE162" i="4"/>
  <c r="T162" i="4"/>
  <c r="T161" i="4" s="1"/>
  <c r="R162" i="4"/>
  <c r="R161" i="4"/>
  <c r="P162" i="4"/>
  <c r="P161" i="4"/>
  <c r="BK162" i="4"/>
  <c r="BK161" i="4" s="1"/>
  <c r="J161" i="4" s="1"/>
  <c r="J102" i="4" s="1"/>
  <c r="J162" i="4"/>
  <c r="BF162" i="4" s="1"/>
  <c r="BI160" i="4"/>
  <c r="BH160" i="4"/>
  <c r="BG160" i="4"/>
  <c r="BE160" i="4"/>
  <c r="T160" i="4"/>
  <c r="T159" i="4" s="1"/>
  <c r="R160" i="4"/>
  <c r="R159" i="4" s="1"/>
  <c r="R158" i="4" s="1"/>
  <c r="P160" i="4"/>
  <c r="P159" i="4" s="1"/>
  <c r="BK160" i="4"/>
  <c r="BK159" i="4" s="1"/>
  <c r="J160" i="4"/>
  <c r="BF160" i="4" s="1"/>
  <c r="BI157" i="4"/>
  <c r="BH157" i="4"/>
  <c r="BG157" i="4"/>
  <c r="BE157" i="4"/>
  <c r="T157" i="4"/>
  <c r="R157" i="4"/>
  <c r="P157" i="4"/>
  <c r="BK157" i="4"/>
  <c r="J157" i="4"/>
  <c r="BF157" i="4" s="1"/>
  <c r="BI155" i="4"/>
  <c r="BH155" i="4"/>
  <c r="BG155" i="4"/>
  <c r="BE155" i="4"/>
  <c r="T155" i="4"/>
  <c r="R155" i="4"/>
  <c r="R154" i="4" s="1"/>
  <c r="P155" i="4"/>
  <c r="P154" i="4" s="1"/>
  <c r="BK155" i="4"/>
  <c r="BK154" i="4" s="1"/>
  <c r="J154" i="4" s="1"/>
  <c r="J99" i="4" s="1"/>
  <c r="J155" i="4"/>
  <c r="BF155" i="4"/>
  <c r="BI152" i="4"/>
  <c r="BH152" i="4"/>
  <c r="BG152" i="4"/>
  <c r="BE152" i="4"/>
  <c r="T152" i="4"/>
  <c r="R152" i="4"/>
  <c r="P152" i="4"/>
  <c r="BK152" i="4"/>
  <c r="J152" i="4"/>
  <c r="BF152" i="4"/>
  <c r="BI150" i="4"/>
  <c r="BH150" i="4"/>
  <c r="BG150" i="4"/>
  <c r="BE150" i="4"/>
  <c r="T150" i="4"/>
  <c r="T149" i="4"/>
  <c r="R150" i="4"/>
  <c r="P150" i="4"/>
  <c r="P149" i="4" s="1"/>
  <c r="BK150" i="4"/>
  <c r="J150" i="4"/>
  <c r="BF150" i="4" s="1"/>
  <c r="J144" i="4"/>
  <c r="J143" i="4"/>
  <c r="F143" i="4"/>
  <c r="F141" i="4"/>
  <c r="E139" i="4"/>
  <c r="BI126" i="4"/>
  <c r="BH126" i="4"/>
  <c r="BG126" i="4"/>
  <c r="BE126" i="4"/>
  <c r="BI125" i="4"/>
  <c r="BH125" i="4"/>
  <c r="BG125" i="4"/>
  <c r="BF125" i="4"/>
  <c r="BE125" i="4"/>
  <c r="BI124" i="4"/>
  <c r="BH124" i="4"/>
  <c r="BG124" i="4"/>
  <c r="BF124" i="4"/>
  <c r="BE124" i="4"/>
  <c r="BI123" i="4"/>
  <c r="BH123" i="4"/>
  <c r="BG123" i="4"/>
  <c r="BF123" i="4"/>
  <c r="BE123" i="4"/>
  <c r="BI122" i="4"/>
  <c r="BH122" i="4"/>
  <c r="BG122" i="4"/>
  <c r="BF122" i="4"/>
  <c r="BE122" i="4"/>
  <c r="BI121" i="4"/>
  <c r="BH121" i="4"/>
  <c r="BG121" i="4"/>
  <c r="F37" i="4"/>
  <c r="BB97" i="1" s="1"/>
  <c r="BF121" i="4"/>
  <c r="BE121" i="4"/>
  <c r="F35" i="4" s="1"/>
  <c r="AZ97" i="1" s="1"/>
  <c r="J92" i="4"/>
  <c r="J91" i="4"/>
  <c r="F91" i="4"/>
  <c r="F89" i="4"/>
  <c r="E87" i="4"/>
  <c r="J18" i="4"/>
  <c r="E18" i="4"/>
  <c r="F92" i="4" s="1"/>
  <c r="J17" i="4"/>
  <c r="J12" i="4"/>
  <c r="J141" i="4" s="1"/>
  <c r="J89" i="4"/>
  <c r="E7" i="4"/>
  <c r="E137" i="4" s="1"/>
  <c r="E85" i="4"/>
  <c r="J39" i="3"/>
  <c r="J38" i="3"/>
  <c r="AY96" i="1" s="1"/>
  <c r="J37" i="3"/>
  <c r="AX96" i="1" s="1"/>
  <c r="BI190" i="3"/>
  <c r="BH190" i="3"/>
  <c r="BG190" i="3"/>
  <c r="BE190" i="3"/>
  <c r="T190" i="3"/>
  <c r="T189" i="3" s="1"/>
  <c r="T188" i="3" s="1"/>
  <c r="R190" i="3"/>
  <c r="R189" i="3" s="1"/>
  <c r="R188" i="3" s="1"/>
  <c r="P190" i="3"/>
  <c r="P189" i="3" s="1"/>
  <c r="P188" i="3" s="1"/>
  <c r="BK190" i="3"/>
  <c r="BK189" i="3" s="1"/>
  <c r="J190" i="3"/>
  <c r="BF190" i="3" s="1"/>
  <c r="BI187" i="3"/>
  <c r="BH187" i="3"/>
  <c r="BG187" i="3"/>
  <c r="BE187" i="3"/>
  <c r="T187" i="3"/>
  <c r="R187" i="3"/>
  <c r="P187" i="3"/>
  <c r="BK187" i="3"/>
  <c r="J187" i="3"/>
  <c r="BF187" i="3" s="1"/>
  <c r="BI186" i="3"/>
  <c r="BH186" i="3"/>
  <c r="BG186" i="3"/>
  <c r="BE186" i="3"/>
  <c r="T186" i="3"/>
  <c r="R186" i="3"/>
  <c r="P186" i="3"/>
  <c r="BK186" i="3"/>
  <c r="J186" i="3"/>
  <c r="BF186" i="3" s="1"/>
  <c r="BI185" i="3"/>
  <c r="BH185" i="3"/>
  <c r="BG185" i="3"/>
  <c r="BE185" i="3"/>
  <c r="T185" i="3"/>
  <c r="R185" i="3"/>
  <c r="P185" i="3"/>
  <c r="BK185" i="3"/>
  <c r="J185" i="3"/>
  <c r="BF185" i="3" s="1"/>
  <c r="BI183" i="3"/>
  <c r="BH183" i="3"/>
  <c r="BG183" i="3"/>
  <c r="BE183" i="3"/>
  <c r="T183" i="3"/>
  <c r="R183" i="3"/>
  <c r="P183" i="3"/>
  <c r="BK183" i="3"/>
  <c r="J183" i="3"/>
  <c r="BF183" i="3" s="1"/>
  <c r="BI182" i="3"/>
  <c r="BH182" i="3"/>
  <c r="BG182" i="3"/>
  <c r="BE182" i="3"/>
  <c r="T182" i="3"/>
  <c r="T177" i="3" s="1"/>
  <c r="T176" i="3" s="1"/>
  <c r="R182" i="3"/>
  <c r="P182" i="3"/>
  <c r="BK182" i="3"/>
  <c r="J182" i="3"/>
  <c r="BF182" i="3" s="1"/>
  <c r="BI180" i="3"/>
  <c r="BH180" i="3"/>
  <c r="BG180" i="3"/>
  <c r="BE180" i="3"/>
  <c r="T180" i="3"/>
  <c r="R180" i="3"/>
  <c r="P180" i="3"/>
  <c r="BK180" i="3"/>
  <c r="J180" i="3"/>
  <c r="BF180" i="3"/>
  <c r="BI178" i="3"/>
  <c r="BH178" i="3"/>
  <c r="BG178" i="3"/>
  <c r="BE178" i="3"/>
  <c r="T178" i="3"/>
  <c r="R178" i="3"/>
  <c r="R177" i="3" s="1"/>
  <c r="R176" i="3" s="1"/>
  <c r="P178" i="3"/>
  <c r="BK178" i="3"/>
  <c r="J178" i="3"/>
  <c r="BF178" i="3" s="1"/>
  <c r="BI174" i="3"/>
  <c r="BH174" i="3"/>
  <c r="BG174" i="3"/>
  <c r="BE174" i="3"/>
  <c r="T174" i="3"/>
  <c r="R174" i="3"/>
  <c r="P174" i="3"/>
  <c r="BK174" i="3"/>
  <c r="J174" i="3"/>
  <c r="BF174" i="3" s="1"/>
  <c r="BI172" i="3"/>
  <c r="BH172" i="3"/>
  <c r="BG172" i="3"/>
  <c r="BE172" i="3"/>
  <c r="T172" i="3"/>
  <c r="T171" i="3" s="1"/>
  <c r="R172" i="3"/>
  <c r="R171" i="3"/>
  <c r="P172" i="3"/>
  <c r="P171" i="3"/>
  <c r="BK172" i="3"/>
  <c r="J172" i="3"/>
  <c r="BF172" i="3" s="1"/>
  <c r="BI170" i="3"/>
  <c r="BH170" i="3"/>
  <c r="BG170" i="3"/>
  <c r="BE170" i="3"/>
  <c r="T170" i="3"/>
  <c r="T169" i="3" s="1"/>
  <c r="R170" i="3"/>
  <c r="R169" i="3" s="1"/>
  <c r="R168" i="3" s="1"/>
  <c r="P170" i="3"/>
  <c r="P169" i="3" s="1"/>
  <c r="P168" i="3" s="1"/>
  <c r="BK170" i="3"/>
  <c r="BK169" i="3" s="1"/>
  <c r="J170" i="3"/>
  <c r="BF170" i="3" s="1"/>
  <c r="BI166" i="3"/>
  <c r="BH166" i="3"/>
  <c r="BG166" i="3"/>
  <c r="BE166" i="3"/>
  <c r="T166" i="3"/>
  <c r="R166" i="3"/>
  <c r="P166" i="3"/>
  <c r="BK166" i="3"/>
  <c r="J166" i="3"/>
  <c r="BF166" i="3" s="1"/>
  <c r="BI165" i="3"/>
  <c r="BH165" i="3"/>
  <c r="BG165" i="3"/>
  <c r="BE165" i="3"/>
  <c r="T165" i="3"/>
  <c r="R165" i="3"/>
  <c r="R164" i="3" s="1"/>
  <c r="P165" i="3"/>
  <c r="P164" i="3" s="1"/>
  <c r="BK165" i="3"/>
  <c r="BK164" i="3" s="1"/>
  <c r="J164" i="3" s="1"/>
  <c r="J106" i="3" s="1"/>
  <c r="J165" i="3"/>
  <c r="BF165" i="3"/>
  <c r="BI163" i="3"/>
  <c r="BH163" i="3"/>
  <c r="BG163" i="3"/>
  <c r="BE163" i="3"/>
  <c r="T163" i="3"/>
  <c r="T162" i="3"/>
  <c r="R163" i="3"/>
  <c r="R162" i="3"/>
  <c r="P163" i="3"/>
  <c r="P162" i="3"/>
  <c r="BK163" i="3"/>
  <c r="BK162" i="3" s="1"/>
  <c r="J163" i="3"/>
  <c r="BF163" i="3" s="1"/>
  <c r="BI160" i="3"/>
  <c r="BH160" i="3"/>
  <c r="BG160" i="3"/>
  <c r="BE160" i="3"/>
  <c r="T160" i="3"/>
  <c r="R160" i="3"/>
  <c r="P160" i="3"/>
  <c r="BK160" i="3"/>
  <c r="J160" i="3"/>
  <c r="BF160" i="3" s="1"/>
  <c r="BI158" i="3"/>
  <c r="BH158" i="3"/>
  <c r="BG158" i="3"/>
  <c r="BE158" i="3"/>
  <c r="T158" i="3"/>
  <c r="T157" i="3" s="1"/>
  <c r="R158" i="3"/>
  <c r="R157" i="3"/>
  <c r="P158" i="3"/>
  <c r="P157" i="3"/>
  <c r="BK158" i="3"/>
  <c r="J158" i="3"/>
  <c r="BF158" i="3" s="1"/>
  <c r="BI156" i="3"/>
  <c r="BH156" i="3"/>
  <c r="BG156" i="3"/>
  <c r="BE156" i="3"/>
  <c r="T156" i="3"/>
  <c r="T155" i="3" s="1"/>
  <c r="R156" i="3"/>
  <c r="R155" i="3" s="1"/>
  <c r="P156" i="3"/>
  <c r="P155" i="3" s="1"/>
  <c r="BK156" i="3"/>
  <c r="BK155" i="3" s="1"/>
  <c r="J155" i="3" s="1"/>
  <c r="J102" i="3" s="1"/>
  <c r="J156" i="3"/>
  <c r="BF156" i="3" s="1"/>
  <c r="BI154" i="3"/>
  <c r="BH154" i="3"/>
  <c r="BG154" i="3"/>
  <c r="BE154" i="3"/>
  <c r="T154" i="3"/>
  <c r="T153" i="3" s="1"/>
  <c r="R154" i="3"/>
  <c r="R153" i="3" s="1"/>
  <c r="P154" i="3"/>
  <c r="P153" i="3" s="1"/>
  <c r="BK154" i="3"/>
  <c r="BK153" i="3"/>
  <c r="J153" i="3" s="1"/>
  <c r="J101" i="3" s="1"/>
  <c r="J154" i="3"/>
  <c r="BF154" i="3" s="1"/>
  <c r="BI151" i="3"/>
  <c r="BH151" i="3"/>
  <c r="BG151" i="3"/>
  <c r="BE151" i="3"/>
  <c r="T151" i="3"/>
  <c r="R151" i="3"/>
  <c r="P151" i="3"/>
  <c r="BK151" i="3"/>
  <c r="J151" i="3"/>
  <c r="BF151" i="3" s="1"/>
  <c r="BI149" i="3"/>
  <c r="BH149" i="3"/>
  <c r="BG149" i="3"/>
  <c r="BE149" i="3"/>
  <c r="T149" i="3"/>
  <c r="T148" i="3" s="1"/>
  <c r="R149" i="3"/>
  <c r="R148" i="3" s="1"/>
  <c r="P149" i="3"/>
  <c r="P148" i="3"/>
  <c r="BK149" i="3"/>
  <c r="BK148" i="3"/>
  <c r="J149" i="3"/>
  <c r="BF149" i="3" s="1"/>
  <c r="BI146" i="3"/>
  <c r="BH146" i="3"/>
  <c r="BG146" i="3"/>
  <c r="BE146" i="3"/>
  <c r="T146" i="3"/>
  <c r="T145" i="3" s="1"/>
  <c r="T144" i="3" s="1"/>
  <c r="R146" i="3"/>
  <c r="R145" i="3" s="1"/>
  <c r="R144" i="3" s="1"/>
  <c r="P146" i="3"/>
  <c r="P145" i="3" s="1"/>
  <c r="P144" i="3" s="1"/>
  <c r="BK146" i="3"/>
  <c r="BK145" i="3" s="1"/>
  <c r="J146" i="3"/>
  <c r="BF146" i="3" s="1"/>
  <c r="J140" i="3"/>
  <c r="J139" i="3"/>
  <c r="F139" i="3"/>
  <c r="F137" i="3"/>
  <c r="E135" i="3"/>
  <c r="BI122" i="3"/>
  <c r="BH122" i="3"/>
  <c r="BG122" i="3"/>
  <c r="BE122" i="3"/>
  <c r="BI121" i="3"/>
  <c r="BH121" i="3"/>
  <c r="BG121" i="3"/>
  <c r="BF121" i="3"/>
  <c r="BE121" i="3"/>
  <c r="BI120" i="3"/>
  <c r="BH120" i="3"/>
  <c r="BG120" i="3"/>
  <c r="BF120" i="3"/>
  <c r="BE120" i="3"/>
  <c r="BI119" i="3"/>
  <c r="BH119" i="3"/>
  <c r="BG119" i="3"/>
  <c r="BF119" i="3"/>
  <c r="BE119" i="3"/>
  <c r="BI118" i="3"/>
  <c r="BH118" i="3"/>
  <c r="BG118" i="3"/>
  <c r="BF118" i="3"/>
  <c r="BE118" i="3"/>
  <c r="BI117" i="3"/>
  <c r="BH117" i="3"/>
  <c r="BG117" i="3"/>
  <c r="F37" i="3" s="1"/>
  <c r="BB96" i="1" s="1"/>
  <c r="BF117" i="3"/>
  <c r="BE117" i="3"/>
  <c r="J35" i="3" s="1"/>
  <c r="AV96" i="1" s="1"/>
  <c r="J92" i="3"/>
  <c r="J91" i="3"/>
  <c r="F91" i="3"/>
  <c r="F89" i="3"/>
  <c r="E87" i="3"/>
  <c r="J18" i="3"/>
  <c r="E18" i="3"/>
  <c r="F92" i="3" s="1"/>
  <c r="J17" i="3"/>
  <c r="J12" i="3"/>
  <c r="J137" i="3"/>
  <c r="J89" i="3"/>
  <c r="E7" i="3"/>
  <c r="E85" i="3" s="1"/>
  <c r="J39" i="2"/>
  <c r="J38" i="2"/>
  <c r="AY95" i="1" s="1"/>
  <c r="J37" i="2"/>
  <c r="AX95" i="1" s="1"/>
  <c r="BI438" i="2"/>
  <c r="BH438" i="2"/>
  <c r="BG438" i="2"/>
  <c r="BE438" i="2"/>
  <c r="T438" i="2"/>
  <c r="T437" i="2"/>
  <c r="T436" i="2" s="1"/>
  <c r="R438" i="2"/>
  <c r="R437" i="2"/>
  <c r="R436" i="2" s="1"/>
  <c r="P438" i="2"/>
  <c r="P437" i="2" s="1"/>
  <c r="P436" i="2" s="1"/>
  <c r="BK438" i="2"/>
  <c r="BK437" i="2" s="1"/>
  <c r="BK436" i="2" s="1"/>
  <c r="J436" i="2" s="1"/>
  <c r="J169" i="2" s="1"/>
  <c r="J438" i="2"/>
  <c r="BF438" i="2" s="1"/>
  <c r="BI435" i="2"/>
  <c r="BH435" i="2"/>
  <c r="BG435" i="2"/>
  <c r="BE435" i="2"/>
  <c r="T435" i="2"/>
  <c r="R435" i="2"/>
  <c r="P435" i="2"/>
  <c r="BK435" i="2"/>
  <c r="J435" i="2"/>
  <c r="BF435" i="2" s="1"/>
  <c r="BI434" i="2"/>
  <c r="BH434" i="2"/>
  <c r="BG434" i="2"/>
  <c r="BE434" i="2"/>
  <c r="T434" i="2"/>
  <c r="T433" i="2" s="1"/>
  <c r="T432" i="2" s="1"/>
  <c r="R434" i="2"/>
  <c r="R433" i="2" s="1"/>
  <c r="R432" i="2" s="1"/>
  <c r="P434" i="2"/>
  <c r="BK434" i="2"/>
  <c r="BK433" i="2" s="1"/>
  <c r="J434" i="2"/>
  <c r="BF434" i="2" s="1"/>
  <c r="BI431" i="2"/>
  <c r="BH431" i="2"/>
  <c r="BG431" i="2"/>
  <c r="BE431" i="2"/>
  <c r="T431" i="2"/>
  <c r="T430" i="2" s="1"/>
  <c r="T429" i="2" s="1"/>
  <c r="R431" i="2"/>
  <c r="R430" i="2" s="1"/>
  <c r="R429" i="2" s="1"/>
  <c r="P431" i="2"/>
  <c r="P430" i="2" s="1"/>
  <c r="P429" i="2" s="1"/>
  <c r="BK431" i="2"/>
  <c r="BK430" i="2" s="1"/>
  <c r="BK429" i="2" s="1"/>
  <c r="J429" i="2" s="1"/>
  <c r="J165" i="2" s="1"/>
  <c r="J431" i="2"/>
  <c r="BF431" i="2" s="1"/>
  <c r="BI427" i="2"/>
  <c r="BH427" i="2"/>
  <c r="BG427" i="2"/>
  <c r="BE427" i="2"/>
  <c r="T427" i="2"/>
  <c r="T426" i="2" s="1"/>
  <c r="T425" i="2" s="1"/>
  <c r="R427" i="2"/>
  <c r="R426" i="2" s="1"/>
  <c r="R425" i="2" s="1"/>
  <c r="P427" i="2"/>
  <c r="P426" i="2" s="1"/>
  <c r="P425" i="2" s="1"/>
  <c r="BK427" i="2"/>
  <c r="BK426" i="2" s="1"/>
  <c r="J427" i="2"/>
  <c r="BF427" i="2" s="1"/>
  <c r="BI423" i="2"/>
  <c r="BH423" i="2"/>
  <c r="BG423" i="2"/>
  <c r="BE423" i="2"/>
  <c r="T423" i="2"/>
  <c r="T422" i="2"/>
  <c r="T421" i="2" s="1"/>
  <c r="R423" i="2"/>
  <c r="R422" i="2" s="1"/>
  <c r="R421" i="2" s="1"/>
  <c r="P423" i="2"/>
  <c r="P422" i="2" s="1"/>
  <c r="P421" i="2" s="1"/>
  <c r="BK423" i="2"/>
  <c r="BK422" i="2" s="1"/>
  <c r="J423" i="2"/>
  <c r="BF423" i="2" s="1"/>
  <c r="BI420" i="2"/>
  <c r="BH420" i="2"/>
  <c r="BG420" i="2"/>
  <c r="BE420" i="2"/>
  <c r="T420" i="2"/>
  <c r="T419" i="2" s="1"/>
  <c r="R420" i="2"/>
  <c r="R419" i="2" s="1"/>
  <c r="P420" i="2"/>
  <c r="P419" i="2" s="1"/>
  <c r="BK420" i="2"/>
  <c r="BK419" i="2" s="1"/>
  <c r="J419" i="2" s="1"/>
  <c r="J160" i="2" s="1"/>
  <c r="J420" i="2"/>
  <c r="BF420" i="2" s="1"/>
  <c r="BI417" i="2"/>
  <c r="BH417" i="2"/>
  <c r="BG417" i="2"/>
  <c r="BE417" i="2"/>
  <c r="T417" i="2"/>
  <c r="T414" i="2" s="1"/>
  <c r="R417" i="2"/>
  <c r="P417" i="2"/>
  <c r="BK417" i="2"/>
  <c r="J417" i="2"/>
  <c r="BF417" i="2" s="1"/>
  <c r="BI415" i="2"/>
  <c r="BH415" i="2"/>
  <c r="BG415" i="2"/>
  <c r="BE415" i="2"/>
  <c r="T415" i="2"/>
  <c r="R415" i="2"/>
  <c r="R414" i="2" s="1"/>
  <c r="P415" i="2"/>
  <c r="BK415" i="2"/>
  <c r="BK414" i="2" s="1"/>
  <c r="J415" i="2"/>
  <c r="BF415" i="2" s="1"/>
  <c r="BI411" i="2"/>
  <c r="BH411" i="2"/>
  <c r="BG411" i="2"/>
  <c r="BE411" i="2"/>
  <c r="T411" i="2"/>
  <c r="R411" i="2"/>
  <c r="P411" i="2"/>
  <c r="BK411" i="2"/>
  <c r="J411" i="2"/>
  <c r="BF411" i="2" s="1"/>
  <c r="BI409" i="2"/>
  <c r="BH409" i="2"/>
  <c r="BG409" i="2"/>
  <c r="BE409" i="2"/>
  <c r="T409" i="2"/>
  <c r="R409" i="2"/>
  <c r="R408" i="2" s="1"/>
  <c r="R407" i="2" s="1"/>
  <c r="P409" i="2"/>
  <c r="BK409" i="2"/>
  <c r="BK408" i="2" s="1"/>
  <c r="J409" i="2"/>
  <c r="BF409" i="2"/>
  <c r="BI406" i="2"/>
  <c r="BH406" i="2"/>
  <c r="BG406" i="2"/>
  <c r="BE406" i="2"/>
  <c r="T406" i="2"/>
  <c r="R406" i="2"/>
  <c r="P406" i="2"/>
  <c r="BK406" i="2"/>
  <c r="J406" i="2"/>
  <c r="BF406" i="2"/>
  <c r="BI405" i="2"/>
  <c r="BH405" i="2"/>
  <c r="BG405" i="2"/>
  <c r="BE405" i="2"/>
  <c r="T405" i="2"/>
  <c r="T404" i="2" s="1"/>
  <c r="R405" i="2"/>
  <c r="R404" i="2" s="1"/>
  <c r="P405" i="2"/>
  <c r="P404" i="2" s="1"/>
  <c r="BK405" i="2"/>
  <c r="BK404" i="2" s="1"/>
  <c r="J404" i="2" s="1"/>
  <c r="J155" i="2" s="1"/>
  <c r="J405" i="2"/>
  <c r="BF405" i="2" s="1"/>
  <c r="BI402" i="2"/>
  <c r="BH402" i="2"/>
  <c r="BG402" i="2"/>
  <c r="BE402" i="2"/>
  <c r="T402" i="2"/>
  <c r="R402" i="2"/>
  <c r="P402" i="2"/>
  <c r="BK402" i="2"/>
  <c r="J402" i="2"/>
  <c r="BF402" i="2" s="1"/>
  <c r="BI401" i="2"/>
  <c r="BH401" i="2"/>
  <c r="BG401" i="2"/>
  <c r="BE401" i="2"/>
  <c r="T401" i="2"/>
  <c r="T400" i="2" s="1"/>
  <c r="R401" i="2"/>
  <c r="R400" i="2" s="1"/>
  <c r="P401" i="2"/>
  <c r="P400" i="2" s="1"/>
  <c r="BK401" i="2"/>
  <c r="BK400" i="2" s="1"/>
  <c r="J401" i="2"/>
  <c r="BF401" i="2" s="1"/>
  <c r="BI398" i="2"/>
  <c r="BH398" i="2"/>
  <c r="BG398" i="2"/>
  <c r="BE398" i="2"/>
  <c r="T398" i="2"/>
  <c r="R398" i="2"/>
  <c r="P398" i="2"/>
  <c r="BK398" i="2"/>
  <c r="J398" i="2"/>
  <c r="BF398" i="2" s="1"/>
  <c r="BI397" i="2"/>
  <c r="BH397" i="2"/>
  <c r="BG397" i="2"/>
  <c r="BE397" i="2"/>
  <c r="T397" i="2"/>
  <c r="R397" i="2"/>
  <c r="P397" i="2"/>
  <c r="BK397" i="2"/>
  <c r="J397" i="2"/>
  <c r="BF397" i="2" s="1"/>
  <c r="BI396" i="2"/>
  <c r="BH396" i="2"/>
  <c r="BG396" i="2"/>
  <c r="BE396" i="2"/>
  <c r="T396" i="2"/>
  <c r="R396" i="2"/>
  <c r="P396" i="2"/>
  <c r="P392" i="2" s="1"/>
  <c r="BK396" i="2"/>
  <c r="J396" i="2"/>
  <c r="BF396" i="2" s="1"/>
  <c r="BI395" i="2"/>
  <c r="BH395" i="2"/>
  <c r="BG395" i="2"/>
  <c r="BE395" i="2"/>
  <c r="T395" i="2"/>
  <c r="R395" i="2"/>
  <c r="P395" i="2"/>
  <c r="BK395" i="2"/>
  <c r="J395" i="2"/>
  <c r="BF395" i="2" s="1"/>
  <c r="BI393" i="2"/>
  <c r="BH393" i="2"/>
  <c r="BG393" i="2"/>
  <c r="BE393" i="2"/>
  <c r="T393" i="2"/>
  <c r="T392" i="2" s="1"/>
  <c r="R393" i="2"/>
  <c r="R392" i="2"/>
  <c r="P393" i="2"/>
  <c r="BK393" i="2"/>
  <c r="BK392" i="2" s="1"/>
  <c r="J392" i="2" s="1"/>
  <c r="J152" i="2" s="1"/>
  <c r="J393" i="2"/>
  <c r="BF393" i="2"/>
  <c r="BI391" i="2"/>
  <c r="BH391" i="2"/>
  <c r="BG391" i="2"/>
  <c r="BE391" i="2"/>
  <c r="T391" i="2"/>
  <c r="R391" i="2"/>
  <c r="P391" i="2"/>
  <c r="BK391" i="2"/>
  <c r="J391" i="2"/>
  <c r="BF391" i="2"/>
  <c r="BI389" i="2"/>
  <c r="BH389" i="2"/>
  <c r="BG389" i="2"/>
  <c r="BE389" i="2"/>
  <c r="T389" i="2"/>
  <c r="T388" i="2"/>
  <c r="R389" i="2"/>
  <c r="R388" i="2"/>
  <c r="R387" i="2" s="1"/>
  <c r="P389" i="2"/>
  <c r="BK389" i="2"/>
  <c r="BK388" i="2" s="1"/>
  <c r="J389" i="2"/>
  <c r="BF389" i="2" s="1"/>
  <c r="BI386" i="2"/>
  <c r="BH386" i="2"/>
  <c r="BG386" i="2"/>
  <c r="BE386" i="2"/>
  <c r="T386" i="2"/>
  <c r="T385" i="2" s="1"/>
  <c r="R386" i="2"/>
  <c r="R385" i="2"/>
  <c r="P386" i="2"/>
  <c r="P385" i="2"/>
  <c r="BK386" i="2"/>
  <c r="BK385" i="2" s="1"/>
  <c r="J385" i="2" s="1"/>
  <c r="J149" i="2" s="1"/>
  <c r="J386" i="2"/>
  <c r="BF386" i="2" s="1"/>
  <c r="BI384" i="2"/>
  <c r="BH384" i="2"/>
  <c r="BG384" i="2"/>
  <c r="BE384" i="2"/>
  <c r="T384" i="2"/>
  <c r="T383" i="2" s="1"/>
  <c r="R384" i="2"/>
  <c r="R383" i="2" s="1"/>
  <c r="P384" i="2"/>
  <c r="P383" i="2" s="1"/>
  <c r="BK384" i="2"/>
  <c r="BK383" i="2" s="1"/>
  <c r="J383" i="2" s="1"/>
  <c r="J148" i="2" s="1"/>
  <c r="J384" i="2"/>
  <c r="BF384" i="2" s="1"/>
  <c r="BI381" i="2"/>
  <c r="BH381" i="2"/>
  <c r="BG381" i="2"/>
  <c r="BE381" i="2"/>
  <c r="T381" i="2"/>
  <c r="R381" i="2"/>
  <c r="P381" i="2"/>
  <c r="BK381" i="2"/>
  <c r="J381" i="2"/>
  <c r="BF381" i="2" s="1"/>
  <c r="BI379" i="2"/>
  <c r="BH379" i="2"/>
  <c r="BG379" i="2"/>
  <c r="BE379" i="2"/>
  <c r="T379" i="2"/>
  <c r="R379" i="2"/>
  <c r="P379" i="2"/>
  <c r="BK379" i="2"/>
  <c r="J379" i="2"/>
  <c r="BF379" i="2" s="1"/>
  <c r="BI378" i="2"/>
  <c r="BH378" i="2"/>
  <c r="BG378" i="2"/>
  <c r="BE378" i="2"/>
  <c r="T378" i="2"/>
  <c r="T377" i="2" s="1"/>
  <c r="T376" i="2" s="1"/>
  <c r="R378" i="2"/>
  <c r="P378" i="2"/>
  <c r="P377" i="2" s="1"/>
  <c r="BK378" i="2"/>
  <c r="J378" i="2"/>
  <c r="BF378" i="2" s="1"/>
  <c r="BI375" i="2"/>
  <c r="BH375" i="2"/>
  <c r="BG375" i="2"/>
  <c r="BE375" i="2"/>
  <c r="T375" i="2"/>
  <c r="T374" i="2"/>
  <c r="T373" i="2" s="1"/>
  <c r="R375" i="2"/>
  <c r="R374" i="2"/>
  <c r="R373" i="2" s="1"/>
  <c r="P375" i="2"/>
  <c r="P374" i="2" s="1"/>
  <c r="P373" i="2" s="1"/>
  <c r="BK375" i="2"/>
  <c r="BK374" i="2" s="1"/>
  <c r="BK373" i="2" s="1"/>
  <c r="J373" i="2" s="1"/>
  <c r="J144" i="2" s="1"/>
  <c r="J375" i="2"/>
  <c r="BF375" i="2" s="1"/>
  <c r="BI372" i="2"/>
  <c r="BH372" i="2"/>
  <c r="BG372" i="2"/>
  <c r="BE372" i="2"/>
  <c r="T372" i="2"/>
  <c r="R372" i="2"/>
  <c r="P372" i="2"/>
  <c r="BK372" i="2"/>
  <c r="J372" i="2"/>
  <c r="BF372" i="2" s="1"/>
  <c r="BI370" i="2"/>
  <c r="BH370" i="2"/>
  <c r="BG370" i="2"/>
  <c r="BE370" i="2"/>
  <c r="T370" i="2"/>
  <c r="R370" i="2"/>
  <c r="P370" i="2"/>
  <c r="BK370" i="2"/>
  <c r="J370" i="2"/>
  <c r="BF370" i="2" s="1"/>
  <c r="BI368" i="2"/>
  <c r="BH368" i="2"/>
  <c r="BG368" i="2"/>
  <c r="BE368" i="2"/>
  <c r="T368" i="2"/>
  <c r="R368" i="2"/>
  <c r="P368" i="2"/>
  <c r="BK368" i="2"/>
  <c r="J368" i="2"/>
  <c r="BF368" i="2" s="1"/>
  <c r="BI366" i="2"/>
  <c r="BH366" i="2"/>
  <c r="BG366" i="2"/>
  <c r="BE366" i="2"/>
  <c r="T366" i="2"/>
  <c r="R366" i="2"/>
  <c r="P366" i="2"/>
  <c r="BK366" i="2"/>
  <c r="J366" i="2"/>
  <c r="BF366" i="2" s="1"/>
  <c r="BI364" i="2"/>
  <c r="BH364" i="2"/>
  <c r="BG364" i="2"/>
  <c r="BE364" i="2"/>
  <c r="T364" i="2"/>
  <c r="R364" i="2"/>
  <c r="P364" i="2"/>
  <c r="BK364" i="2"/>
  <c r="J364" i="2"/>
  <c r="BF364" i="2" s="1"/>
  <c r="BI362" i="2"/>
  <c r="BH362" i="2"/>
  <c r="BG362" i="2"/>
  <c r="BE362" i="2"/>
  <c r="T362" i="2"/>
  <c r="R362" i="2"/>
  <c r="P362" i="2"/>
  <c r="BK362" i="2"/>
  <c r="J362" i="2"/>
  <c r="BF362" i="2" s="1"/>
  <c r="BI360" i="2"/>
  <c r="BH360" i="2"/>
  <c r="BG360" i="2"/>
  <c r="BE360" i="2"/>
  <c r="T360" i="2"/>
  <c r="R360" i="2"/>
  <c r="P360" i="2"/>
  <c r="BK360" i="2"/>
  <c r="BK357" i="2" s="1"/>
  <c r="J357" i="2" s="1"/>
  <c r="J143" i="2" s="1"/>
  <c r="J360" i="2"/>
  <c r="BF360" i="2"/>
  <c r="BI358" i="2"/>
  <c r="BH358" i="2"/>
  <c r="BG358" i="2"/>
  <c r="BE358" i="2"/>
  <c r="T358" i="2"/>
  <c r="R358" i="2"/>
  <c r="R357" i="2" s="1"/>
  <c r="P358" i="2"/>
  <c r="P357" i="2"/>
  <c r="BK358" i="2"/>
  <c r="J358" i="2"/>
  <c r="BF358" i="2" s="1"/>
  <c r="BI356" i="2"/>
  <c r="BH356" i="2"/>
  <c r="BG356" i="2"/>
  <c r="BE356" i="2"/>
  <c r="T356" i="2"/>
  <c r="R356" i="2"/>
  <c r="P356" i="2"/>
  <c r="BK356" i="2"/>
  <c r="J356" i="2"/>
  <c r="BF356" i="2" s="1"/>
  <c r="BI354" i="2"/>
  <c r="BH354" i="2"/>
  <c r="BG354" i="2"/>
  <c r="BE354" i="2"/>
  <c r="T354" i="2"/>
  <c r="T353" i="2" s="1"/>
  <c r="R354" i="2"/>
  <c r="R353" i="2"/>
  <c r="P354" i="2"/>
  <c r="P353" i="2"/>
  <c r="BK354" i="2"/>
  <c r="J354" i="2"/>
  <c r="BF354" i="2" s="1"/>
  <c r="BI351" i="2"/>
  <c r="BH351" i="2"/>
  <c r="BG351" i="2"/>
  <c r="BE351" i="2"/>
  <c r="T351" i="2"/>
  <c r="R351" i="2"/>
  <c r="P351" i="2"/>
  <c r="BK351" i="2"/>
  <c r="J351" i="2"/>
  <c r="BF351" i="2" s="1"/>
  <c r="BI349" i="2"/>
  <c r="BH349" i="2"/>
  <c r="BG349" i="2"/>
  <c r="BE349" i="2"/>
  <c r="T349" i="2"/>
  <c r="R349" i="2"/>
  <c r="P349" i="2"/>
  <c r="BK349" i="2"/>
  <c r="J349" i="2"/>
  <c r="BF349" i="2" s="1"/>
  <c r="BI347" i="2"/>
  <c r="BH347" i="2"/>
  <c r="BG347" i="2"/>
  <c r="BE347" i="2"/>
  <c r="T347" i="2"/>
  <c r="R347" i="2"/>
  <c r="P347" i="2"/>
  <c r="BK347" i="2"/>
  <c r="J347" i="2"/>
  <c r="BF347" i="2" s="1"/>
  <c r="BI345" i="2"/>
  <c r="BH345" i="2"/>
  <c r="BG345" i="2"/>
  <c r="BE345" i="2"/>
  <c r="T345" i="2"/>
  <c r="T344" i="2" s="1"/>
  <c r="R345" i="2"/>
  <c r="P345" i="2"/>
  <c r="BK345" i="2"/>
  <c r="J345" i="2"/>
  <c r="BF345" i="2" s="1"/>
  <c r="BI342" i="2"/>
  <c r="BH342" i="2"/>
  <c r="BG342" i="2"/>
  <c r="BE342" i="2"/>
  <c r="T342" i="2"/>
  <c r="R342" i="2"/>
  <c r="P342" i="2"/>
  <c r="BK342" i="2"/>
  <c r="J342" i="2"/>
  <c r="BF342" i="2" s="1"/>
  <c r="BI340" i="2"/>
  <c r="BH340" i="2"/>
  <c r="BG340" i="2"/>
  <c r="BE340" i="2"/>
  <c r="T340" i="2"/>
  <c r="T339" i="2" s="1"/>
  <c r="T338" i="2" s="1"/>
  <c r="R340" i="2"/>
  <c r="R339" i="2"/>
  <c r="R338" i="2" s="1"/>
  <c r="P340" i="2"/>
  <c r="P339" i="2" s="1"/>
  <c r="P338" i="2" s="1"/>
  <c r="BK340" i="2"/>
  <c r="BK339" i="2" s="1"/>
  <c r="J340" i="2"/>
  <c r="BF340" i="2"/>
  <c r="BI337" i="2"/>
  <c r="BH337" i="2"/>
  <c r="BG337" i="2"/>
  <c r="BE337" i="2"/>
  <c r="T337" i="2"/>
  <c r="T336" i="2"/>
  <c r="T335" i="2" s="1"/>
  <c r="R337" i="2"/>
  <c r="R336" i="2" s="1"/>
  <c r="R335" i="2" s="1"/>
  <c r="P337" i="2"/>
  <c r="P336" i="2" s="1"/>
  <c r="P335" i="2" s="1"/>
  <c r="BK337" i="2"/>
  <c r="BK336" i="2" s="1"/>
  <c r="J337" i="2"/>
  <c r="BF337" i="2" s="1"/>
  <c r="BI334" i="2"/>
  <c r="BH334" i="2"/>
  <c r="BG334" i="2"/>
  <c r="BE334" i="2"/>
  <c r="T334" i="2"/>
  <c r="T333" i="2" s="1"/>
  <c r="T332" i="2" s="1"/>
  <c r="R334" i="2"/>
  <c r="R333" i="2" s="1"/>
  <c r="R332" i="2" s="1"/>
  <c r="P334" i="2"/>
  <c r="P333" i="2" s="1"/>
  <c r="P332" i="2" s="1"/>
  <c r="BK334" i="2"/>
  <c r="BK333" i="2"/>
  <c r="BK332" i="2" s="1"/>
  <c r="J332" i="2" s="1"/>
  <c r="J134" i="2" s="1"/>
  <c r="J334" i="2"/>
  <c r="BF334" i="2"/>
  <c r="BI331" i="2"/>
  <c r="BH331" i="2"/>
  <c r="BG331" i="2"/>
  <c r="BE331" i="2"/>
  <c r="T331" i="2"/>
  <c r="R331" i="2"/>
  <c r="P331" i="2"/>
  <c r="BK331" i="2"/>
  <c r="J331" i="2"/>
  <c r="BF331" i="2"/>
  <c r="BI330" i="2"/>
  <c r="BH330" i="2"/>
  <c r="BG330" i="2"/>
  <c r="BE330" i="2"/>
  <c r="T330" i="2"/>
  <c r="R330" i="2"/>
  <c r="P330" i="2"/>
  <c r="BK330" i="2"/>
  <c r="J330" i="2"/>
  <c r="BF330" i="2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R327" i="2"/>
  <c r="P327" i="2"/>
  <c r="BK327" i="2"/>
  <c r="J327" i="2"/>
  <c r="BF327" i="2"/>
  <c r="BI326" i="2"/>
  <c r="BH326" i="2"/>
  <c r="BG326" i="2"/>
  <c r="BE326" i="2"/>
  <c r="T326" i="2"/>
  <c r="T325" i="2"/>
  <c r="T324" i="2" s="1"/>
  <c r="R326" i="2"/>
  <c r="R325" i="2"/>
  <c r="R324" i="2" s="1"/>
  <c r="P326" i="2"/>
  <c r="BK326" i="2"/>
  <c r="BK325" i="2" s="1"/>
  <c r="BK324" i="2" s="1"/>
  <c r="J324" i="2" s="1"/>
  <c r="J132" i="2" s="1"/>
  <c r="J326" i="2"/>
  <c r="BF326" i="2" s="1"/>
  <c r="BI323" i="2"/>
  <c r="BH323" i="2"/>
  <c r="BG323" i="2"/>
  <c r="BE323" i="2"/>
  <c r="T323" i="2"/>
  <c r="T322" i="2" s="1"/>
  <c r="R323" i="2"/>
  <c r="R322" i="2"/>
  <c r="P323" i="2"/>
  <c r="P322" i="2"/>
  <c r="BK323" i="2"/>
  <c r="BK322" i="2" s="1"/>
  <c r="J322" i="2" s="1"/>
  <c r="J131" i="2" s="1"/>
  <c r="J323" i="2"/>
  <c r="BF323" i="2" s="1"/>
  <c r="BI320" i="2"/>
  <c r="BH320" i="2"/>
  <c r="BG320" i="2"/>
  <c r="BE320" i="2"/>
  <c r="T320" i="2"/>
  <c r="T319" i="2" s="1"/>
  <c r="R320" i="2"/>
  <c r="R319" i="2" s="1"/>
  <c r="P320" i="2"/>
  <c r="P319" i="2"/>
  <c r="BK320" i="2"/>
  <c r="BK319" i="2" s="1"/>
  <c r="J319" i="2" s="1"/>
  <c r="J130" i="2" s="1"/>
  <c r="J320" i="2"/>
  <c r="BF320" i="2" s="1"/>
  <c r="BI317" i="2"/>
  <c r="BH317" i="2"/>
  <c r="BG317" i="2"/>
  <c r="BE317" i="2"/>
  <c r="T317" i="2"/>
  <c r="T316" i="2" s="1"/>
  <c r="R317" i="2"/>
  <c r="R316" i="2" s="1"/>
  <c r="P317" i="2"/>
  <c r="P316" i="2" s="1"/>
  <c r="P315" i="2" s="1"/>
  <c r="BK317" i="2"/>
  <c r="BK316" i="2" s="1"/>
  <c r="BK315" i="2" s="1"/>
  <c r="J315" i="2" s="1"/>
  <c r="J128" i="2" s="1"/>
  <c r="J317" i="2"/>
  <c r="BF317" i="2" s="1"/>
  <c r="BI314" i="2"/>
  <c r="BH314" i="2"/>
  <c r="BG314" i="2"/>
  <c r="BE314" i="2"/>
  <c r="T314" i="2"/>
  <c r="T313" i="2" s="1"/>
  <c r="T312" i="2" s="1"/>
  <c r="R314" i="2"/>
  <c r="R313" i="2" s="1"/>
  <c r="R312" i="2" s="1"/>
  <c r="P314" i="2"/>
  <c r="P313" i="2" s="1"/>
  <c r="P312" i="2" s="1"/>
  <c r="BK314" i="2"/>
  <c r="BK313" i="2" s="1"/>
  <c r="J314" i="2"/>
  <c r="BF314" i="2" s="1"/>
  <c r="BI310" i="2"/>
  <c r="BH310" i="2"/>
  <c r="BG310" i="2"/>
  <c r="BE310" i="2"/>
  <c r="T310" i="2"/>
  <c r="R310" i="2"/>
  <c r="P310" i="2"/>
  <c r="BK310" i="2"/>
  <c r="J310" i="2"/>
  <c r="BF310" i="2" s="1"/>
  <c r="BI308" i="2"/>
  <c r="BH308" i="2"/>
  <c r="BG308" i="2"/>
  <c r="BE308" i="2"/>
  <c r="T308" i="2"/>
  <c r="T307" i="2" s="1"/>
  <c r="R308" i="2"/>
  <c r="R307" i="2" s="1"/>
  <c r="P308" i="2"/>
  <c r="P307" i="2" s="1"/>
  <c r="BK308" i="2"/>
  <c r="J308" i="2"/>
  <c r="BF308" i="2" s="1"/>
  <c r="BI305" i="2"/>
  <c r="BH305" i="2"/>
  <c r="BG305" i="2"/>
  <c r="BE305" i="2"/>
  <c r="T305" i="2"/>
  <c r="R305" i="2"/>
  <c r="P305" i="2"/>
  <c r="BK305" i="2"/>
  <c r="J305" i="2"/>
  <c r="BF305" i="2" s="1"/>
  <c r="BI303" i="2"/>
  <c r="BH303" i="2"/>
  <c r="BG303" i="2"/>
  <c r="BE303" i="2"/>
  <c r="T303" i="2"/>
  <c r="R303" i="2"/>
  <c r="P303" i="2"/>
  <c r="BK303" i="2"/>
  <c r="J303" i="2"/>
  <c r="BF303" i="2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8" i="2"/>
  <c r="BH298" i="2"/>
  <c r="BG298" i="2"/>
  <c r="BE298" i="2"/>
  <c r="T298" i="2"/>
  <c r="T297" i="2" s="1"/>
  <c r="R298" i="2"/>
  <c r="P298" i="2"/>
  <c r="P297" i="2" s="1"/>
  <c r="BK298" i="2"/>
  <c r="J298" i="2"/>
  <c r="BF298" i="2" s="1"/>
  <c r="BI296" i="2"/>
  <c r="BH296" i="2"/>
  <c r="BG296" i="2"/>
  <c r="BE296" i="2"/>
  <c r="T296" i="2"/>
  <c r="R296" i="2"/>
  <c r="P296" i="2"/>
  <c r="BK296" i="2"/>
  <c r="J296" i="2"/>
  <c r="BF296" i="2" s="1"/>
  <c r="BI294" i="2"/>
  <c r="BH294" i="2"/>
  <c r="BG294" i="2"/>
  <c r="BE294" i="2"/>
  <c r="T294" i="2"/>
  <c r="R294" i="2"/>
  <c r="R293" i="2" s="1"/>
  <c r="P294" i="2"/>
  <c r="BK294" i="2"/>
  <c r="BK293" i="2" s="1"/>
  <c r="J293" i="2" s="1"/>
  <c r="J123" i="2" s="1"/>
  <c r="J294" i="2"/>
  <c r="BF294" i="2" s="1"/>
  <c r="BI291" i="2"/>
  <c r="BH291" i="2"/>
  <c r="BG291" i="2"/>
  <c r="BE291" i="2"/>
  <c r="T291" i="2"/>
  <c r="R291" i="2"/>
  <c r="P291" i="2"/>
  <c r="BK291" i="2"/>
  <c r="J291" i="2"/>
  <c r="BF291" i="2" s="1"/>
  <c r="BI290" i="2"/>
  <c r="BH290" i="2"/>
  <c r="BG290" i="2"/>
  <c r="BE290" i="2"/>
  <c r="T290" i="2"/>
  <c r="T289" i="2" s="1"/>
  <c r="T288" i="2" s="1"/>
  <c r="R290" i="2"/>
  <c r="R289" i="2"/>
  <c r="R288" i="2" s="1"/>
  <c r="P290" i="2"/>
  <c r="P289" i="2"/>
  <c r="P288" i="2" s="1"/>
  <c r="BK290" i="2"/>
  <c r="BK289" i="2"/>
  <c r="BK288" i="2" s="1"/>
  <c r="J288" i="2" s="1"/>
  <c r="J120" i="2" s="1"/>
  <c r="J290" i="2"/>
  <c r="BF290" i="2" s="1"/>
  <c r="BI287" i="2"/>
  <c r="BH287" i="2"/>
  <c r="BG287" i="2"/>
  <c r="BE287" i="2"/>
  <c r="T287" i="2"/>
  <c r="T286" i="2" s="1"/>
  <c r="R287" i="2"/>
  <c r="R286" i="2" s="1"/>
  <c r="P287" i="2"/>
  <c r="P286" i="2" s="1"/>
  <c r="BK287" i="2"/>
  <c r="BK286" i="2" s="1"/>
  <c r="J286" i="2" s="1"/>
  <c r="J119" i="2" s="1"/>
  <c r="J287" i="2"/>
  <c r="BF287" i="2" s="1"/>
  <c r="BI285" i="2"/>
  <c r="BH285" i="2"/>
  <c r="BG285" i="2"/>
  <c r="BE285" i="2"/>
  <c r="T285" i="2"/>
  <c r="R285" i="2"/>
  <c r="P285" i="2"/>
  <c r="BK285" i="2"/>
  <c r="J285" i="2"/>
  <c r="BF285" i="2"/>
  <c r="BI284" i="2"/>
  <c r="BH284" i="2"/>
  <c r="BG284" i="2"/>
  <c r="BE284" i="2"/>
  <c r="T284" i="2"/>
  <c r="T283" i="2" s="1"/>
  <c r="R284" i="2"/>
  <c r="R283" i="2" s="1"/>
  <c r="P284" i="2"/>
  <c r="P283" i="2" s="1"/>
  <c r="BK284" i="2"/>
  <c r="BK283" i="2" s="1"/>
  <c r="BK282" i="2" s="1"/>
  <c r="J282" i="2" s="1"/>
  <c r="J117" i="2" s="1"/>
  <c r="J284" i="2"/>
  <c r="BF284" i="2" s="1"/>
  <c r="BI278" i="2"/>
  <c r="BH278" i="2"/>
  <c r="BG278" i="2"/>
  <c r="BE278" i="2"/>
  <c r="T278" i="2"/>
  <c r="R278" i="2"/>
  <c r="P278" i="2"/>
  <c r="BK278" i="2"/>
  <c r="J278" i="2"/>
  <c r="BF278" i="2" s="1"/>
  <c r="BI276" i="2"/>
  <c r="BH276" i="2"/>
  <c r="BG276" i="2"/>
  <c r="BE276" i="2"/>
  <c r="T276" i="2"/>
  <c r="T275" i="2" s="1"/>
  <c r="R276" i="2"/>
  <c r="P276" i="2"/>
  <c r="P275" i="2" s="1"/>
  <c r="BK276" i="2"/>
  <c r="J276" i="2"/>
  <c r="BF276" i="2" s="1"/>
  <c r="BI273" i="2"/>
  <c r="BH273" i="2"/>
  <c r="BG273" i="2"/>
  <c r="BE273" i="2"/>
  <c r="T273" i="2"/>
  <c r="R273" i="2"/>
  <c r="P273" i="2"/>
  <c r="BK273" i="2"/>
  <c r="J273" i="2"/>
  <c r="BF273" i="2" s="1"/>
  <c r="BI271" i="2"/>
  <c r="BH271" i="2"/>
  <c r="BG271" i="2"/>
  <c r="BE271" i="2"/>
  <c r="T271" i="2"/>
  <c r="R271" i="2"/>
  <c r="P271" i="2"/>
  <c r="BK271" i="2"/>
  <c r="J271" i="2"/>
  <c r="BF271" i="2" s="1"/>
  <c r="BI269" i="2"/>
  <c r="BH269" i="2"/>
  <c r="BG269" i="2"/>
  <c r="BE269" i="2"/>
  <c r="T269" i="2"/>
  <c r="R269" i="2"/>
  <c r="P269" i="2"/>
  <c r="BK269" i="2"/>
  <c r="J269" i="2"/>
  <c r="BF269" i="2"/>
  <c r="BI267" i="2"/>
  <c r="BH267" i="2"/>
  <c r="BG267" i="2"/>
  <c r="BE267" i="2"/>
  <c r="T267" i="2"/>
  <c r="T266" i="2"/>
  <c r="T265" i="2" s="1"/>
  <c r="R267" i="2"/>
  <c r="R266" i="2"/>
  <c r="P267" i="2"/>
  <c r="BK267" i="2"/>
  <c r="BK266" i="2" s="1"/>
  <c r="J267" i="2"/>
  <c r="BF267" i="2" s="1"/>
  <c r="BI264" i="2"/>
  <c r="BH264" i="2"/>
  <c r="BG264" i="2"/>
  <c r="BE264" i="2"/>
  <c r="T264" i="2"/>
  <c r="T263" i="2" s="1"/>
  <c r="T262" i="2" s="1"/>
  <c r="R264" i="2"/>
  <c r="R263" i="2" s="1"/>
  <c r="R262" i="2" s="1"/>
  <c r="P264" i="2"/>
  <c r="P263" i="2" s="1"/>
  <c r="P262" i="2" s="1"/>
  <c r="BK264" i="2"/>
  <c r="BK263" i="2"/>
  <c r="J263" i="2" s="1"/>
  <c r="J113" i="2" s="1"/>
  <c r="J264" i="2"/>
  <c r="BF264" i="2" s="1"/>
  <c r="BI260" i="2"/>
  <c r="BH260" i="2"/>
  <c r="BG260" i="2"/>
  <c r="BE260" i="2"/>
  <c r="T260" i="2"/>
  <c r="R260" i="2"/>
  <c r="P260" i="2"/>
  <c r="BK260" i="2"/>
  <c r="J260" i="2"/>
  <c r="BF260" i="2" s="1"/>
  <c r="BI258" i="2"/>
  <c r="BH258" i="2"/>
  <c r="BG258" i="2"/>
  <c r="BE258" i="2"/>
  <c r="T258" i="2"/>
  <c r="T257" i="2" s="1"/>
  <c r="T256" i="2" s="1"/>
  <c r="R258" i="2"/>
  <c r="R257" i="2"/>
  <c r="R256" i="2" s="1"/>
  <c r="P258" i="2"/>
  <c r="P257" i="2"/>
  <c r="P256" i="2" s="1"/>
  <c r="BK258" i="2"/>
  <c r="BK257" i="2"/>
  <c r="BK256" i="2" s="1"/>
  <c r="J256" i="2" s="1"/>
  <c r="J110" i="2" s="1"/>
  <c r="J258" i="2"/>
  <c r="BF258" i="2" s="1"/>
  <c r="BI255" i="2"/>
  <c r="BH255" i="2"/>
  <c r="BG255" i="2"/>
  <c r="BE255" i="2"/>
  <c r="T255" i="2"/>
  <c r="T254" i="2" s="1"/>
  <c r="T253" i="2" s="1"/>
  <c r="R255" i="2"/>
  <c r="R254" i="2"/>
  <c r="R253" i="2" s="1"/>
  <c r="P255" i="2"/>
  <c r="P254" i="2" s="1"/>
  <c r="P253" i="2" s="1"/>
  <c r="BK255" i="2"/>
  <c r="BK254" i="2" s="1"/>
  <c r="J255" i="2"/>
  <c r="BF255" i="2"/>
  <c r="BI251" i="2"/>
  <c r="BH251" i="2"/>
  <c r="BG251" i="2"/>
  <c r="BE251" i="2"/>
  <c r="T251" i="2"/>
  <c r="R251" i="2"/>
  <c r="P251" i="2"/>
  <c r="BK251" i="2"/>
  <c r="J251" i="2"/>
  <c r="BF251" i="2"/>
  <c r="BI249" i="2"/>
  <c r="BH249" i="2"/>
  <c r="BG249" i="2"/>
  <c r="BE249" i="2"/>
  <c r="T249" i="2"/>
  <c r="R249" i="2"/>
  <c r="P249" i="2"/>
  <c r="BK249" i="2"/>
  <c r="J249" i="2"/>
  <c r="BF249" i="2" s="1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 s="1"/>
  <c r="BI244" i="2"/>
  <c r="BH244" i="2"/>
  <c r="BG244" i="2"/>
  <c r="BE244" i="2"/>
  <c r="T244" i="2"/>
  <c r="R244" i="2"/>
  <c r="P244" i="2"/>
  <c r="BK244" i="2"/>
  <c r="J244" i="2"/>
  <c r="BF244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/>
  <c r="BI237" i="2"/>
  <c r="BH237" i="2"/>
  <c r="BG237" i="2"/>
  <c r="BE237" i="2"/>
  <c r="T237" i="2"/>
  <c r="R237" i="2"/>
  <c r="P237" i="2"/>
  <c r="BK237" i="2"/>
  <c r="J237" i="2"/>
  <c r="BF237" i="2"/>
  <c r="BI236" i="2"/>
  <c r="BH236" i="2"/>
  <c r="BG236" i="2"/>
  <c r="BE236" i="2"/>
  <c r="T236" i="2"/>
  <c r="R236" i="2"/>
  <c r="P236" i="2"/>
  <c r="BK236" i="2"/>
  <c r="J236" i="2"/>
  <c r="BF236" i="2" s="1"/>
  <c r="BI234" i="2"/>
  <c r="BH234" i="2"/>
  <c r="BG234" i="2"/>
  <c r="BE234" i="2"/>
  <c r="T234" i="2"/>
  <c r="T233" i="2" s="1"/>
  <c r="R234" i="2"/>
  <c r="P234" i="2"/>
  <c r="P233" i="2" s="1"/>
  <c r="BK234" i="2"/>
  <c r="J234" i="2"/>
  <c r="BF234" i="2" s="1"/>
  <c r="BI231" i="2"/>
  <c r="BH231" i="2"/>
  <c r="BG231" i="2"/>
  <c r="BE231" i="2"/>
  <c r="T231" i="2"/>
  <c r="R231" i="2"/>
  <c r="P231" i="2"/>
  <c r="BK231" i="2"/>
  <c r="J231" i="2"/>
  <c r="BF231" i="2"/>
  <c r="BI229" i="2"/>
  <c r="BH229" i="2"/>
  <c r="BG229" i="2"/>
  <c r="BE229" i="2"/>
  <c r="T229" i="2"/>
  <c r="R229" i="2"/>
  <c r="P229" i="2"/>
  <c r="BK229" i="2"/>
  <c r="J229" i="2"/>
  <c r="BF229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/>
  <c r="BI224" i="2"/>
  <c r="BH224" i="2"/>
  <c r="BG224" i="2"/>
  <c r="BE224" i="2"/>
  <c r="T224" i="2"/>
  <c r="T223" i="2"/>
  <c r="T222" i="2" s="1"/>
  <c r="R224" i="2"/>
  <c r="R223" i="2"/>
  <c r="P224" i="2"/>
  <c r="BK224" i="2"/>
  <c r="BK223" i="2" s="1"/>
  <c r="J224" i="2"/>
  <c r="BF224" i="2" s="1"/>
  <c r="BI221" i="2"/>
  <c r="BH221" i="2"/>
  <c r="BG221" i="2"/>
  <c r="BE221" i="2"/>
  <c r="T221" i="2"/>
  <c r="R221" i="2"/>
  <c r="P221" i="2"/>
  <c r="BK221" i="2"/>
  <c r="J221" i="2"/>
  <c r="BF221" i="2" s="1"/>
  <c r="BI219" i="2"/>
  <c r="BH219" i="2"/>
  <c r="BG219" i="2"/>
  <c r="BE219" i="2"/>
  <c r="T219" i="2"/>
  <c r="R219" i="2"/>
  <c r="P219" i="2"/>
  <c r="BK219" i="2"/>
  <c r="J219" i="2"/>
  <c r="BF219" i="2" s="1"/>
  <c r="BI217" i="2"/>
  <c r="BH217" i="2"/>
  <c r="BG217" i="2"/>
  <c r="BE217" i="2"/>
  <c r="T217" i="2"/>
  <c r="R217" i="2"/>
  <c r="R216" i="2"/>
  <c r="R215" i="2" s="1"/>
  <c r="P217" i="2"/>
  <c r="P216" i="2"/>
  <c r="P215" i="2" s="1"/>
  <c r="BK217" i="2"/>
  <c r="J217" i="2"/>
  <c r="BF217" i="2" s="1"/>
  <c r="BI213" i="2"/>
  <c r="BH213" i="2"/>
  <c r="BG213" i="2"/>
  <c r="BE213" i="2"/>
  <c r="T213" i="2"/>
  <c r="T212" i="2" s="1"/>
  <c r="T211" i="2" s="1"/>
  <c r="R213" i="2"/>
  <c r="R212" i="2" s="1"/>
  <c r="R211" i="2" s="1"/>
  <c r="P213" i="2"/>
  <c r="P212" i="2" s="1"/>
  <c r="P211" i="2" s="1"/>
  <c r="BK213" i="2"/>
  <c r="BK212" i="2" s="1"/>
  <c r="J213" i="2"/>
  <c r="BF213" i="2" s="1"/>
  <c r="BI209" i="2"/>
  <c r="BH209" i="2"/>
  <c r="BG209" i="2"/>
  <c r="BE209" i="2"/>
  <c r="T209" i="2"/>
  <c r="T208" i="2" s="1"/>
  <c r="T207" i="2" s="1"/>
  <c r="R209" i="2"/>
  <c r="R208" i="2" s="1"/>
  <c r="R207" i="2" s="1"/>
  <c r="P209" i="2"/>
  <c r="P208" i="2" s="1"/>
  <c r="P207" i="2" s="1"/>
  <c r="BK209" i="2"/>
  <c r="BK208" i="2" s="1"/>
  <c r="J209" i="2"/>
  <c r="BF209" i="2" s="1"/>
  <c r="BI205" i="2"/>
  <c r="BH205" i="2"/>
  <c r="BG205" i="2"/>
  <c r="BE205" i="2"/>
  <c r="T205" i="2"/>
  <c r="R205" i="2"/>
  <c r="R202" i="2" s="1"/>
  <c r="R201" i="2" s="1"/>
  <c r="P205" i="2"/>
  <c r="BK205" i="2"/>
  <c r="J205" i="2"/>
  <c r="BF205" i="2" s="1"/>
  <c r="BI203" i="2"/>
  <c r="BH203" i="2"/>
  <c r="BG203" i="2"/>
  <c r="BE203" i="2"/>
  <c r="T203" i="2"/>
  <c r="T202" i="2" s="1"/>
  <c r="T201" i="2" s="1"/>
  <c r="R203" i="2"/>
  <c r="P203" i="2"/>
  <c r="P202" i="2" s="1"/>
  <c r="P201" i="2" s="1"/>
  <c r="BK203" i="2"/>
  <c r="J203" i="2"/>
  <c r="BF203" i="2" s="1"/>
  <c r="J197" i="2"/>
  <c r="J196" i="2"/>
  <c r="F196" i="2"/>
  <c r="F194" i="2"/>
  <c r="E192" i="2"/>
  <c r="BI179" i="2"/>
  <c r="BH179" i="2"/>
  <c r="BG179" i="2"/>
  <c r="BE179" i="2"/>
  <c r="BI178" i="2"/>
  <c r="BH178" i="2"/>
  <c r="BG178" i="2"/>
  <c r="BF178" i="2"/>
  <c r="BE178" i="2"/>
  <c r="BI177" i="2"/>
  <c r="BH177" i="2"/>
  <c r="BG177" i="2"/>
  <c r="BF177" i="2"/>
  <c r="BE177" i="2"/>
  <c r="BI176" i="2"/>
  <c r="BH176" i="2"/>
  <c r="BG176" i="2"/>
  <c r="BF176" i="2"/>
  <c r="BE176" i="2"/>
  <c r="BI175" i="2"/>
  <c r="BH175" i="2"/>
  <c r="BG175" i="2"/>
  <c r="BF175" i="2"/>
  <c r="BE175" i="2"/>
  <c r="BI174" i="2"/>
  <c r="BH174" i="2"/>
  <c r="BG174" i="2"/>
  <c r="BF174" i="2"/>
  <c r="BE174" i="2"/>
  <c r="J92" i="2"/>
  <c r="J91" i="2"/>
  <c r="F91" i="2"/>
  <c r="F89" i="2"/>
  <c r="E87" i="2"/>
  <c r="J18" i="2"/>
  <c r="E18" i="2"/>
  <c r="F197" i="2" s="1"/>
  <c r="J17" i="2"/>
  <c r="J12" i="2"/>
  <c r="J89" i="2" s="1"/>
  <c r="J194" i="2"/>
  <c r="E7" i="2"/>
  <c r="E190" i="2" s="1"/>
  <c r="E85" i="2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AS94" i="1"/>
  <c r="L90" i="1"/>
  <c r="AM90" i="1"/>
  <c r="AM89" i="1"/>
  <c r="L89" i="1"/>
  <c r="AM87" i="1"/>
  <c r="L87" i="1"/>
  <c r="L85" i="1"/>
  <c r="L84" i="1"/>
  <c r="J145" i="3" l="1"/>
  <c r="J98" i="3" s="1"/>
  <c r="BK144" i="3"/>
  <c r="J408" i="2"/>
  <c r="J157" i="2" s="1"/>
  <c r="BK407" i="2"/>
  <c r="J407" i="2" s="1"/>
  <c r="J156" i="2" s="1"/>
  <c r="F38" i="2"/>
  <c r="BC95" i="1" s="1"/>
  <c r="BC94" i="1" s="1"/>
  <c r="R233" i="2"/>
  <c r="P344" i="2"/>
  <c r="P343" i="2" s="1"/>
  <c r="P376" i="2"/>
  <c r="T413" i="2"/>
  <c r="F35" i="3"/>
  <c r="AZ96" i="1" s="1"/>
  <c r="P161" i="3"/>
  <c r="T161" i="3"/>
  <c r="P148" i="4"/>
  <c r="T158" i="4"/>
  <c r="F37" i="2"/>
  <c r="BB95" i="1" s="1"/>
  <c r="BB94" i="1" s="1"/>
  <c r="F35" i="2"/>
  <c r="AZ95" i="1" s="1"/>
  <c r="BK216" i="2"/>
  <c r="P223" i="2"/>
  <c r="BK233" i="2"/>
  <c r="J233" i="2" s="1"/>
  <c r="J107" i="2" s="1"/>
  <c r="BK262" i="2"/>
  <c r="J262" i="2" s="1"/>
  <c r="J112" i="2" s="1"/>
  <c r="BK275" i="2"/>
  <c r="J275" i="2" s="1"/>
  <c r="J116" i="2" s="1"/>
  <c r="T282" i="2"/>
  <c r="T293" i="2"/>
  <c r="BK307" i="2"/>
  <c r="J307" i="2" s="1"/>
  <c r="J125" i="2" s="1"/>
  <c r="R344" i="2"/>
  <c r="R343" i="2" s="1"/>
  <c r="BK353" i="2"/>
  <c r="J353" i="2" s="1"/>
  <c r="J142" i="2" s="1"/>
  <c r="T357" i="2"/>
  <c r="R377" i="2"/>
  <c r="P399" i="2"/>
  <c r="T408" i="2"/>
  <c r="T407" i="2" s="1"/>
  <c r="P414" i="2"/>
  <c r="E133" i="3"/>
  <c r="F38" i="3"/>
  <c r="BC96" i="1" s="1"/>
  <c r="T164" i="3"/>
  <c r="BK171" i="3"/>
  <c r="J171" i="3" s="1"/>
  <c r="J109" i="3" s="1"/>
  <c r="BK177" i="3"/>
  <c r="P177" i="3"/>
  <c r="P176" i="3" s="1"/>
  <c r="R149" i="4"/>
  <c r="R148" i="4" s="1"/>
  <c r="T154" i="4"/>
  <c r="P158" i="4"/>
  <c r="R168" i="4"/>
  <c r="R167" i="4" s="1"/>
  <c r="R178" i="4"/>
  <c r="T183" i="4"/>
  <c r="T177" i="4" s="1"/>
  <c r="T147" i="4" s="1"/>
  <c r="P190" i="4"/>
  <c r="P189" i="4" s="1"/>
  <c r="T216" i="2"/>
  <c r="T215" i="2" s="1"/>
  <c r="R222" i="2"/>
  <c r="T343" i="2"/>
  <c r="R413" i="2"/>
  <c r="P433" i="2"/>
  <c r="P432" i="2" s="1"/>
  <c r="F39" i="3"/>
  <c r="BD96" i="1" s="1"/>
  <c r="R161" i="3"/>
  <c r="T148" i="4"/>
  <c r="F38" i="4"/>
  <c r="BC97" i="1" s="1"/>
  <c r="R190" i="4"/>
  <c r="R189" i="4" s="1"/>
  <c r="F92" i="2"/>
  <c r="J35" i="2"/>
  <c r="AV95" i="1" s="1"/>
  <c r="F39" i="2"/>
  <c r="BD95" i="1" s="1"/>
  <c r="BK202" i="2"/>
  <c r="P266" i="2"/>
  <c r="R275" i="2"/>
  <c r="R265" i="2" s="1"/>
  <c r="P293" i="2"/>
  <c r="R297" i="2"/>
  <c r="BK297" i="2"/>
  <c r="P325" i="2"/>
  <c r="P324" i="2" s="1"/>
  <c r="BK344" i="2"/>
  <c r="BK377" i="2"/>
  <c r="P388" i="2"/>
  <c r="P387" i="2" s="1"/>
  <c r="P408" i="2"/>
  <c r="P407" i="2" s="1"/>
  <c r="BK157" i="3"/>
  <c r="J157" i="3" s="1"/>
  <c r="J103" i="3" s="1"/>
  <c r="F39" i="4"/>
  <c r="BD97" i="1" s="1"/>
  <c r="BK149" i="4"/>
  <c r="BK168" i="4"/>
  <c r="T168" i="4"/>
  <c r="T167" i="4" s="1"/>
  <c r="AX94" i="1"/>
  <c r="W34" i="1"/>
  <c r="BK215" i="2"/>
  <c r="J215" i="2" s="1"/>
  <c r="J103" i="2" s="1"/>
  <c r="J216" i="2"/>
  <c r="J104" i="2" s="1"/>
  <c r="P222" i="2"/>
  <c r="T292" i="2"/>
  <c r="T200" i="2" s="1"/>
  <c r="T168" i="3"/>
  <c r="R177" i="4"/>
  <c r="W35" i="1"/>
  <c r="AY94" i="1"/>
  <c r="BK188" i="3"/>
  <c r="J188" i="3" s="1"/>
  <c r="J112" i="3" s="1"/>
  <c r="J189" i="3"/>
  <c r="J113" i="3" s="1"/>
  <c r="R292" i="2"/>
  <c r="BK201" i="2"/>
  <c r="J202" i="2"/>
  <c r="J98" i="2" s="1"/>
  <c r="BK343" i="2"/>
  <c r="J343" i="2" s="1"/>
  <c r="J140" i="2" s="1"/>
  <c r="J344" i="2"/>
  <c r="J141" i="2" s="1"/>
  <c r="BK161" i="3"/>
  <c r="J161" i="3" s="1"/>
  <c r="J104" i="3" s="1"/>
  <c r="J162" i="3"/>
  <c r="J105" i="3" s="1"/>
  <c r="BK222" i="2"/>
  <c r="J222" i="2" s="1"/>
  <c r="J105" i="2" s="1"/>
  <c r="P292" i="2"/>
  <c r="R143" i="3"/>
  <c r="T147" i="3"/>
  <c r="T143" i="3" s="1"/>
  <c r="BK421" i="2"/>
  <c r="J421" i="2" s="1"/>
  <c r="J161" i="2" s="1"/>
  <c r="J422" i="2"/>
  <c r="J162" i="2" s="1"/>
  <c r="BK174" i="4"/>
  <c r="J174" i="4" s="1"/>
  <c r="J107" i="4" s="1"/>
  <c r="J175" i="4"/>
  <c r="J108" i="4" s="1"/>
  <c r="T387" i="2"/>
  <c r="R147" i="3"/>
  <c r="BK376" i="2"/>
  <c r="J376" i="2" s="1"/>
  <c r="J146" i="2" s="1"/>
  <c r="J377" i="2"/>
  <c r="J147" i="2" s="1"/>
  <c r="BK425" i="2"/>
  <c r="J425" i="2" s="1"/>
  <c r="J163" i="2" s="1"/>
  <c r="J426" i="2"/>
  <c r="J164" i="2" s="1"/>
  <c r="AZ94" i="1"/>
  <c r="BK399" i="2"/>
  <c r="J399" i="2" s="1"/>
  <c r="J153" i="2" s="1"/>
  <c r="J400" i="2"/>
  <c r="J154" i="2" s="1"/>
  <c r="BK253" i="2"/>
  <c r="J253" i="2" s="1"/>
  <c r="J108" i="2" s="1"/>
  <c r="J254" i="2"/>
  <c r="J109" i="2" s="1"/>
  <c r="BK168" i="3"/>
  <c r="J168" i="3" s="1"/>
  <c r="J107" i="3" s="1"/>
  <c r="J169" i="3"/>
  <c r="J108" i="3" s="1"/>
  <c r="BK158" i="4"/>
  <c r="J158" i="4" s="1"/>
  <c r="J100" i="4" s="1"/>
  <c r="J159" i="4"/>
  <c r="J101" i="4" s="1"/>
  <c r="P147" i="3"/>
  <c r="P143" i="3" s="1"/>
  <c r="AU96" i="1" s="1"/>
  <c r="BK312" i="2"/>
  <c r="J312" i="2" s="1"/>
  <c r="J126" i="2" s="1"/>
  <c r="J313" i="2"/>
  <c r="J127" i="2" s="1"/>
  <c r="BK432" i="2"/>
  <c r="J432" i="2" s="1"/>
  <c r="J167" i="2" s="1"/>
  <c r="J433" i="2"/>
  <c r="J168" i="2" s="1"/>
  <c r="BK167" i="4"/>
  <c r="J167" i="4" s="1"/>
  <c r="J105" i="4" s="1"/>
  <c r="J168" i="4"/>
  <c r="J106" i="4" s="1"/>
  <c r="P265" i="2"/>
  <c r="R282" i="2"/>
  <c r="T315" i="2"/>
  <c r="BK292" i="2"/>
  <c r="J292" i="2" s="1"/>
  <c r="J122" i="2" s="1"/>
  <c r="J297" i="2"/>
  <c r="J124" i="2" s="1"/>
  <c r="T399" i="2"/>
  <c r="BK147" i="3"/>
  <c r="J147" i="3" s="1"/>
  <c r="J99" i="3" s="1"/>
  <c r="BK148" i="4"/>
  <c r="J149" i="4"/>
  <c r="J98" i="4" s="1"/>
  <c r="BK207" i="2"/>
  <c r="J207" i="2" s="1"/>
  <c r="J99" i="2" s="1"/>
  <c r="J208" i="2"/>
  <c r="J100" i="2" s="1"/>
  <c r="BK211" i="2"/>
  <c r="J211" i="2" s="1"/>
  <c r="J101" i="2" s="1"/>
  <c r="J212" i="2"/>
  <c r="J102" i="2" s="1"/>
  <c r="BK176" i="3"/>
  <c r="J176" i="3" s="1"/>
  <c r="J110" i="3" s="1"/>
  <c r="J177" i="3"/>
  <c r="J111" i="3" s="1"/>
  <c r="BK265" i="2"/>
  <c r="J265" i="2" s="1"/>
  <c r="J114" i="2" s="1"/>
  <c r="P282" i="2"/>
  <c r="R315" i="2"/>
  <c r="R376" i="2"/>
  <c r="BK387" i="2"/>
  <c r="J387" i="2" s="1"/>
  <c r="J150" i="2" s="1"/>
  <c r="R399" i="2"/>
  <c r="P413" i="2"/>
  <c r="BK143" i="3"/>
  <c r="J143" i="3" s="1"/>
  <c r="J96" i="3" s="1"/>
  <c r="R147" i="4"/>
  <c r="BK335" i="2"/>
  <c r="J335" i="2" s="1"/>
  <c r="J136" i="2" s="1"/>
  <c r="J336" i="2"/>
  <c r="J137" i="2" s="1"/>
  <c r="BK338" i="2"/>
  <c r="J338" i="2" s="1"/>
  <c r="J138" i="2" s="1"/>
  <c r="J339" i="2"/>
  <c r="J139" i="2" s="1"/>
  <c r="BK413" i="2"/>
  <c r="J413" i="2" s="1"/>
  <c r="J158" i="2" s="1"/>
  <c r="J414" i="2"/>
  <c r="J159" i="2" s="1"/>
  <c r="BK177" i="4"/>
  <c r="J177" i="4" s="1"/>
  <c r="J109" i="4" s="1"/>
  <c r="J183" i="4"/>
  <c r="J111" i="4" s="1"/>
  <c r="BK189" i="4"/>
  <c r="J189" i="4" s="1"/>
  <c r="J114" i="4" s="1"/>
  <c r="J190" i="4"/>
  <c r="J115" i="4" s="1"/>
  <c r="P147" i="4"/>
  <c r="AU97" i="1" s="1"/>
  <c r="J148" i="3"/>
  <c r="J100" i="3" s="1"/>
  <c r="J257" i="2"/>
  <c r="J111" i="2" s="1"/>
  <c r="J283" i="2"/>
  <c r="J118" i="2" s="1"/>
  <c r="J289" i="2"/>
  <c r="J121" i="2" s="1"/>
  <c r="J316" i="2"/>
  <c r="J129" i="2" s="1"/>
  <c r="J430" i="2"/>
  <c r="J166" i="2" s="1"/>
  <c r="F144" i="4"/>
  <c r="J35" i="4"/>
  <c r="AV97" i="1" s="1"/>
  <c r="F140" i="3"/>
  <c r="J144" i="3"/>
  <c r="J97" i="3" s="1"/>
  <c r="J209" i="4"/>
  <c r="J117" i="4" s="1"/>
  <c r="J223" i="2"/>
  <c r="J106" i="2" s="1"/>
  <c r="J266" i="2"/>
  <c r="J115" i="2" s="1"/>
  <c r="J325" i="2"/>
  <c r="J133" i="2" s="1"/>
  <c r="J333" i="2"/>
  <c r="J135" i="2" s="1"/>
  <c r="J374" i="2"/>
  <c r="J145" i="2" s="1"/>
  <c r="J388" i="2"/>
  <c r="J151" i="2" s="1"/>
  <c r="J437" i="2"/>
  <c r="J170" i="2" s="1"/>
  <c r="J164" i="4"/>
  <c r="J104" i="4" s="1"/>
  <c r="J187" i="4"/>
  <c r="J113" i="4" s="1"/>
  <c r="P200" i="2" l="1"/>
  <c r="AU95" i="1" s="1"/>
  <c r="AU94" i="1" s="1"/>
  <c r="BD94" i="1"/>
  <c r="W36" i="1" s="1"/>
  <c r="R200" i="2"/>
  <c r="BK200" i="2"/>
  <c r="J200" i="2" s="1"/>
  <c r="J96" i="2" s="1"/>
  <c r="J201" i="2"/>
  <c r="J97" i="2" s="1"/>
  <c r="AV94" i="1"/>
  <c r="BK147" i="4"/>
  <c r="J147" i="4" s="1"/>
  <c r="J96" i="4" s="1"/>
  <c r="J148" i="4"/>
  <c r="J97" i="4" s="1"/>
  <c r="J30" i="3"/>
  <c r="J30" i="2" l="1"/>
  <c r="J30" i="4"/>
  <c r="J122" i="3"/>
  <c r="J179" i="2" l="1"/>
  <c r="J126" i="4"/>
  <c r="J116" i="3"/>
  <c r="BF122" i="3"/>
  <c r="J120" i="4" l="1"/>
  <c r="BF126" i="4"/>
  <c r="J31" i="3"/>
  <c r="J32" i="3" s="1"/>
  <c r="J124" i="3"/>
  <c r="J173" i="2"/>
  <c r="BF179" i="2"/>
  <c r="F36" i="3"/>
  <c r="BA96" i="1" s="1"/>
  <c r="J36" i="3"/>
  <c r="AW96" i="1" s="1"/>
  <c r="AT96" i="1" s="1"/>
  <c r="J31" i="4" l="1"/>
  <c r="J32" i="4" s="1"/>
  <c r="J128" i="4"/>
  <c r="J31" i="2"/>
  <c r="J32" i="2" s="1"/>
  <c r="J181" i="2"/>
  <c r="AG96" i="1"/>
  <c r="AN96" i="1" s="1"/>
  <c r="J41" i="3"/>
  <c r="F36" i="4"/>
  <c r="BA97" i="1" s="1"/>
  <c r="J36" i="4"/>
  <c r="AW97" i="1" s="1"/>
  <c r="AT97" i="1" s="1"/>
  <c r="F36" i="2"/>
  <c r="BA95" i="1" s="1"/>
  <c r="J36" i="2"/>
  <c r="AW95" i="1" s="1"/>
  <c r="AT95" i="1" s="1"/>
  <c r="J41" i="2" l="1"/>
  <c r="AG95" i="1"/>
  <c r="AG97" i="1"/>
  <c r="AN97" i="1" s="1"/>
  <c r="J41" i="4"/>
  <c r="BA94" i="1"/>
  <c r="AN95" i="1" l="1"/>
  <c r="AG94" i="1"/>
  <c r="AW94" i="1"/>
  <c r="W33" i="1"/>
  <c r="AK33" i="1" l="1"/>
  <c r="AT94" i="1"/>
  <c r="AN94" i="1" s="1"/>
  <c r="AG102" i="1"/>
  <c r="AG100" i="1"/>
  <c r="AG103" i="1"/>
  <c r="AK26" i="1"/>
  <c r="AG101" i="1"/>
  <c r="AV103" i="1" l="1"/>
  <c r="BY103" i="1" s="1"/>
  <c r="CD103" i="1"/>
  <c r="AV102" i="1"/>
  <c r="BY102" i="1" s="1"/>
  <c r="CD102" i="1"/>
  <c r="CD100" i="1"/>
  <c r="AG99" i="1"/>
  <c r="AV100" i="1"/>
  <c r="BY100" i="1" s="1"/>
  <c r="AK32" i="1" s="1"/>
  <c r="AV101" i="1"/>
  <c r="BY101" i="1" s="1"/>
  <c r="CD101" i="1"/>
  <c r="W32" i="1" l="1"/>
  <c r="AK27" i="1"/>
  <c r="AK29" i="1" s="1"/>
  <c r="AK38" i="1" s="1"/>
  <c r="AG105" i="1"/>
  <c r="AN103" i="1"/>
  <c r="AN102" i="1"/>
  <c r="AN100" i="1"/>
  <c r="AN101" i="1"/>
  <c r="AN99" i="1" l="1"/>
  <c r="AN105" i="1" s="1"/>
</calcChain>
</file>

<file path=xl/sharedStrings.xml><?xml version="1.0" encoding="utf-8"?>
<sst xmlns="http://schemas.openxmlformats.org/spreadsheetml/2006/main" count="4360" uniqueCount="963">
  <si>
    <t>Export Komplet</t>
  </si>
  <si>
    <t/>
  </si>
  <si>
    <t>2.0</t>
  </si>
  <si>
    <t>True</t>
  </si>
  <si>
    <t>False</t>
  </si>
  <si>
    <t>{9ac985fb-ef2a-4d76-b638-ad9888ba1f16}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</si>
  <si>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</si>
  <si>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</si>
  <si>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</si>
  <si>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</si>
  <si>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</si>
  <si>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</si>
  <si>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</si>
  <si>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032020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</si>
  <si>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</si>
  <si>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</si>
  <si>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Zmena účelu užívania budovy Kotolne č.s. 417 na Hasičskú zbrojnicu</t>
  </si>
  <si>
    <t>JKSO:</t>
  </si>
  <si>
    <t>KS:</t>
  </si>
  <si>
    <t>Miesto:</t>
  </si>
  <si>
    <t>Spišská Stará Ves č.s. 417</t>
  </si>
  <si>
    <t>Dátum:</t>
  </si>
  <si>
    <t>30. 1. 2020</t>
  </si>
  <si>
    <t>Objednávateľ:</t>
  </si>
  <si>
    <t>IČO:</t>
  </si>
  <si>
    <t>Mesto Spišská Stará Ves</t>
  </si>
  <si>
    <t>IČ DPH:</t>
  </si>
  <si>
    <t>Zhotoviteľ:</t>
  </si>
  <si>
    <t>Vyplň údaj</t>
  </si>
  <si>
    <t>Projektant:</t>
  </si>
  <si>
    <t>50910001</t>
  </si>
  <si>
    <t xml:space="preserve">Ing. Jozef Trebuňa 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</si>
  <si>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</si>
  <si>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</si>
  <si>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</si>
  <si>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</si>
  <si>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</si>
  <si>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</si>
  <si>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</si>
  <si>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</si>
  <si>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</si>
  <si>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</si>
  <si>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</si>
  <si>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</si>
  <si>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</si>
  <si>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</si>
  <si>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</si>
  <si>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</si>
  <si>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</si>
  <si>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</si>
  <si>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</si>
  <si>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</si>
  <si>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</si>
  <si>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</si>
  <si>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</si>
  <si>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</si>
  <si>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</si>
  <si>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</si>
  <si>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</si>
  <si>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</si>
  <si>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</si>
  <si>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</si>
  <si>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</si>
  <si>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</si>
  <si>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</si>
  <si>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</si>
  <si>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</si>
  <si>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</si>
  <si>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</si>
  <si>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</si>
  <si>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</si>
  <si>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</si>
  <si>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</si>
  <si>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</si>
  <si>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</si>
  <si>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</si>
  <si>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</si>
  <si>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</si>
  <si>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</si>
  <si>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</si>
  <si>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</si>
  <si>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</si>
  <si>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</si>
  <si>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SO.01 - Riešený objekt budovy - budova Kotolne č.s. 417</t>
  </si>
  <si>
    <t>STA</t>
  </si>
  <si>
    <t>1</t>
  </si>
  <si>
    <t>{27697e48-dd66-4d60-b664-08a30fcf529f}</t>
  </si>
  <si>
    <t>02</t>
  </si>
  <si>
    <t>SO.02 - Navrhovaný vjazd do budovy - dláždené spevnené plochy</t>
  </si>
  <si>
    <t>{e691b758-1170-4610-a77b-5f4dab9cda4a}</t>
  </si>
  <si>
    <t>03</t>
  </si>
  <si>
    <t>SO.03 - Navrhovaný okapový chodník, obkop stavby a hydroizolácia spodnej stavby + drenážny systém</t>
  </si>
  <si>
    <t>{4c8659f7-a196-406c-ac41-8df1460020af}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</si>
  <si>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</si>
  <si>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</si>
  <si>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</si>
  <si>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</si>
  <si>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</si>
  <si>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</si>
  <si>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</si>
  <si>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</si>
  <si>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</si>
  <si>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</si>
  <si>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</si>
  <si>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01 - SO.01 - Riešený objekt budovy - budova Kotolne č.s. 417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</si>
  <si>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</si>
  <si>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</si>
  <si>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</si>
  <si>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</si>
  <si>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</si>
  <si>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</si>
  <si>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01 - Zemné práce</t>
  </si>
  <si>
    <t xml:space="preserve">    0102 - Odkopávky a prekopávky</t>
  </si>
  <si>
    <t xml:space="preserve">    0106 - Premiestnenie</t>
  </si>
  <si>
    <t>02 - Práce špeciálneho zakladania</t>
  </si>
  <si>
    <t xml:space="preserve">    0206 - Spevňovanie hornín a konštrukcií</t>
  </si>
  <si>
    <t>03 - Lešenárske práce</t>
  </si>
  <si>
    <t xml:space="preserve">    0301 - Lešenie radové</t>
  </si>
  <si>
    <t>05 - Búracie práce a demolácie</t>
  </si>
  <si>
    <t xml:space="preserve">    0501 - Búranie konštrukcií</t>
  </si>
  <si>
    <t xml:space="preserve">    0502 - Vybúranie konštrukcií a demontáže</t>
  </si>
  <si>
    <t xml:space="preserve">    0599 - Presun hmôt</t>
  </si>
  <si>
    <t>11 - Betonárske práce</t>
  </si>
  <si>
    <t xml:space="preserve">    1101 - Základy</t>
  </si>
  <si>
    <t xml:space="preserve">    1199 - Presun hmôt</t>
  </si>
  <si>
    <t>12 - Murárske práce</t>
  </si>
  <si>
    <t xml:space="preserve">    1202 - Múry</t>
  </si>
  <si>
    <t xml:space="preserve">    1204 - Priečky, steny</t>
  </si>
  <si>
    <t xml:space="preserve">    1223 - Osadzovanie konštrukcií</t>
  </si>
  <si>
    <t xml:space="preserve">    1299 - Presun hmôt</t>
  </si>
  <si>
    <t>13 - Omietkárske práce</t>
  </si>
  <si>
    <t xml:space="preserve">    1301 - Vnútorné povrchy stropov a podhľadov schodiskových konštrukcií</t>
  </si>
  <si>
    <t xml:space="preserve">    1303 - Vnútorné povrchy stien</t>
  </si>
  <si>
    <t xml:space="preserve">    1309 - Vonkajšie povrchy stien</t>
  </si>
  <si>
    <t xml:space="preserve">    1399 - Presun hmôt</t>
  </si>
  <si>
    <t>14 - Práce pri kladení mazanín, poterov a podkladných vrstiev</t>
  </si>
  <si>
    <t xml:space="preserve">    1401 - Mazanina</t>
  </si>
  <si>
    <t xml:space="preserve">    1402 - Poter</t>
  </si>
  <si>
    <t xml:space="preserve">    1499 - Presun hmôt</t>
  </si>
  <si>
    <t>15 - Montáže prefabrikovaných konštrukcií</t>
  </si>
  <si>
    <t xml:space="preserve">    1502 - Múry</t>
  </si>
  <si>
    <t>22 - Práce na pozemných komunikáciach a letiskách</t>
  </si>
  <si>
    <t xml:space="preserve">    2201 - Podkladné a krycie vrstvy bez spojiva</t>
  </si>
  <si>
    <t xml:space="preserve">    2299 - Presun hmôt</t>
  </si>
  <si>
    <t>27 - Montážne práce na plynovodoch, vodovodoch, kanalizáciach, teplovod., produkt. a rozvod. medi. plynov</t>
  </si>
  <si>
    <t xml:space="preserve">    2703 - Kanalizácie</t>
  </si>
  <si>
    <t>61 - Izolatérske práce</t>
  </si>
  <si>
    <t xml:space="preserve">    6101 - Proti vode a zemnej vlhkosti</t>
  </si>
  <si>
    <t xml:space="preserve">    6102 - Hydroizolácia striech</t>
  </si>
  <si>
    <t xml:space="preserve">    6103 - Tepelná izolácia</t>
  </si>
  <si>
    <t xml:space="preserve">    6199 - Presun hmôt</t>
  </si>
  <si>
    <t>64 - Klampiarske práce</t>
  </si>
  <si>
    <t xml:space="preserve">    6402 - Oplechovanie</t>
  </si>
  <si>
    <t xml:space="preserve">    6405 - Odvodňovacie žľaby</t>
  </si>
  <si>
    <t xml:space="preserve">    6406 - Odvodňovacie rúry</t>
  </si>
  <si>
    <t>66 - Montáž stolárskych konštrukcií</t>
  </si>
  <si>
    <t xml:space="preserve">    6604 - Okná</t>
  </si>
  <si>
    <t xml:space="preserve">    6605 - Dvere</t>
  </si>
  <si>
    <t>67 - Montáž zámočníckych konštrukcií</t>
  </si>
  <si>
    <t xml:space="preserve">    6704 - Výplne otvorov</t>
  </si>
  <si>
    <t xml:space="preserve">    6707 - Zastrešenie</t>
  </si>
  <si>
    <t>71 - Práce pri kladení dlažieb a obkladov</t>
  </si>
  <si>
    <t xml:space="preserve">    7101 - Dlažby</t>
  </si>
  <si>
    <t xml:space="preserve">    7102 - Obklady</t>
  </si>
  <si>
    <t xml:space="preserve">    7199 - Presun hmôt</t>
  </si>
  <si>
    <t>84 - Práce maliarske, natieračské, tapetárske, metalizácia</t>
  </si>
  <si>
    <t xml:space="preserve">    8402 - Maľby</t>
  </si>
  <si>
    <t xml:space="preserve">    8401 - Nátery</t>
  </si>
  <si>
    <t>88 - Zdravotechnicko-inštalačné práce</t>
  </si>
  <si>
    <t xml:space="preserve">    8802 - Zdravotechnika</t>
  </si>
  <si>
    <t>89 - Kurenársko-inštalačné práce</t>
  </si>
  <si>
    <t xml:space="preserve">    8905 - Vykurovacie telesá</t>
  </si>
  <si>
    <t>91 - Elektroinštalácia</t>
  </si>
  <si>
    <t xml:space="preserve">    9108 - Elektroinštalácia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</si>
  <si>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</si>
  <si>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</si>
  <si>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</si>
  <si>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</si>
  <si>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</si>
  <si>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</si>
  <si>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</si>
  <si>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</si>
  <si>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</si>
  <si>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</si>
  <si>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</si>
  <si>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</si>
  <si>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</si>
  <si>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</si>
  <si>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</si>
  <si>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</si>
  <si>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</si>
  <si>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</si>
  <si>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</si>
  <si>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</si>
  <si>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</si>
  <si>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</si>
  <si>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Zemné práce</t>
  </si>
  <si>
    <t>ROZPOCET</t>
  </si>
  <si>
    <t>0102</t>
  </si>
  <si>
    <t>Odkopávky a prekopávky</t>
  </si>
  <si>
    <t>K</t>
  </si>
  <si>
    <t>01020200030010</t>
  </si>
  <si>
    <t>Odkopávka a prekopávka nezapažená v hornine 4, do 100 m3</t>
  </si>
  <si>
    <t>m3</t>
  </si>
  <si>
    <t>4</t>
  </si>
  <si>
    <t>429752917</t>
  </si>
  <si>
    <t>VV</t>
  </si>
  <si>
    <t>11,41*9,27*0,4</t>
  </si>
  <si>
    <t>01020200030090</t>
  </si>
  <si>
    <t>Odkopávky a prekopávky nezapažené. Príplatok za lepivosť horniny 4</t>
  </si>
  <si>
    <t>-1055288503</t>
  </si>
  <si>
    <t>42,308*0,5</t>
  </si>
  <si>
    <t>0106</t>
  </si>
  <si>
    <t>Premiestnenie</t>
  </si>
  <si>
    <t>3</t>
  </si>
  <si>
    <t>01060203010040</t>
  </si>
  <si>
    <t>Vodorovné premiestnenie výkopku po spevnenej ceste z horniny tr.1-4, do 100 m3 na vzdialenosť do 3000 m</t>
  </si>
  <si>
    <t>-276523448</t>
  </si>
  <si>
    <t>42,308</t>
  </si>
  <si>
    <t>Práce špeciálneho zakladania</t>
  </si>
  <si>
    <t>0206</t>
  </si>
  <si>
    <t>Spevňovanie hornín a konštrukcií</t>
  </si>
  <si>
    <t>02061081020010</t>
  </si>
  <si>
    <t>Očistenie plôch tlakovou vodou L stien akéhokoľvek muriva a rubu klenieb</t>
  </si>
  <si>
    <t>m2</t>
  </si>
  <si>
    <t>-1795035159</t>
  </si>
  <si>
    <t>174,23+49</t>
  </si>
  <si>
    <t>Lešenárske práce</t>
  </si>
  <si>
    <t>0301</t>
  </si>
  <si>
    <t>Lešenie radové</t>
  </si>
  <si>
    <t>5</t>
  </si>
  <si>
    <t>03010101010010</t>
  </si>
  <si>
    <t>Montáž lešenia ľahkého pracovného radového s podlahami šírky od 0,80 do 1,00 m, výšky do 10 m</t>
  </si>
  <si>
    <t>74682782</t>
  </si>
  <si>
    <t>174+49</t>
  </si>
  <si>
    <t>6</t>
  </si>
  <si>
    <t>03010101010910</t>
  </si>
  <si>
    <t>Príplatok za prvý a každý ďalší i začatý mesiac použitia lešenia ľahkého pracovného radového s podlahami šírky od 0,80 do 1,00 m, výšky do 10 m</t>
  </si>
  <si>
    <t>1643749817</t>
  </si>
  <si>
    <t>223*2</t>
  </si>
  <si>
    <t>7</t>
  </si>
  <si>
    <t>03010101015010</t>
  </si>
  <si>
    <t>Demontáž lešenia ľahkého pracovného radového s podlahami šírky nad 0,80 do 1,00 m, výšky do 10 m</t>
  </si>
  <si>
    <t>-2061274505</t>
  </si>
  <si>
    <t>05</t>
  </si>
  <si>
    <t>Búracie práce a demolácie</t>
  </si>
  <si>
    <t>0501</t>
  </si>
  <si>
    <t>Búranie konštrukcií</t>
  </si>
  <si>
    <t>8</t>
  </si>
  <si>
    <t>05010203000030</t>
  </si>
  <si>
    <t>Búranie muriva alebo vybúranie otvorov plochy nad 4 m2 nadzákladového z tehál pálených, vápenopieskových, cementových na maltu,  -1,90500t</t>
  </si>
  <si>
    <t>1158053005</t>
  </si>
  <si>
    <t>(5,92+13,80+4,19)*0,45</t>
  </si>
  <si>
    <t>9</t>
  </si>
  <si>
    <t>05010703000140</t>
  </si>
  <si>
    <t>Vybúranie otvoru v murive tehl. plochy do 0,09 m2 hr. do 450 mm,  -0,08000t</t>
  </si>
  <si>
    <t>ks</t>
  </si>
  <si>
    <t>-1205391710</t>
  </si>
  <si>
    <t>10</t>
  </si>
  <si>
    <t>05010813006191</t>
  </si>
  <si>
    <t>Otlčenie omietok šľachtených a pod., vonkajších brizolitových, v rozsahu do 100 %,  -0,05000t</t>
  </si>
  <si>
    <t>1809047073</t>
  </si>
  <si>
    <t>90,93+65,52+3,55*4,45</t>
  </si>
  <si>
    <t>11</t>
  </si>
  <si>
    <t>05010814000080</t>
  </si>
  <si>
    <t>Odsekanie a odobratie obkladov stien z obkladačiek vnútorných vrátane podkladovej omietky nad 2 m2,  -0,06800t</t>
  </si>
  <si>
    <t>-758128349</t>
  </si>
  <si>
    <t>17,31*0,5 "sokel vonkajší"</t>
  </si>
  <si>
    <t>12</t>
  </si>
  <si>
    <t>05010924002800</t>
  </si>
  <si>
    <t xml:space="preserve">Jednoradové podchytenie stropov pre osadenie nosníkov </t>
  </si>
  <si>
    <t>m</t>
  </si>
  <si>
    <t>-507679973</t>
  </si>
  <si>
    <t>5+5+5</t>
  </si>
  <si>
    <t>0502</t>
  </si>
  <si>
    <t>Vybúranie konštrukcií a demontáže</t>
  </si>
  <si>
    <t>13</t>
  </si>
  <si>
    <t>05020132000010</t>
  </si>
  <si>
    <t>Odsekanie a odstránenie izolácie z dosiek hr. do 50 mm,  -0,09300t</t>
  </si>
  <si>
    <t>-1518714850</t>
  </si>
  <si>
    <t>0,5*4+5,92</t>
  </si>
  <si>
    <t>14</t>
  </si>
  <si>
    <t>05020552001000</t>
  </si>
  <si>
    <t>Demontáž ostatných strešných prvkov, záveterné lišty, so sklonom do 30° rš 250 a 330 mm,  -  demontáž jestvujúceho oplechovania atiky</t>
  </si>
  <si>
    <t>-1424437085</t>
  </si>
  <si>
    <t>15</t>
  </si>
  <si>
    <t>05020553008040</t>
  </si>
  <si>
    <t>Demontáž žľabov pododkvap. štvorhranných rovných, oblúkových, do 30° rš 400 mm,  -0,00390t</t>
  </si>
  <si>
    <t>-1660059915</t>
  </si>
  <si>
    <t>17,50</t>
  </si>
  <si>
    <t>16</t>
  </si>
  <si>
    <t>05020553008060</t>
  </si>
  <si>
    <t>Demontáž háka so sklonom žľabu do 30°  -0,00009t</t>
  </si>
  <si>
    <t>511492987</t>
  </si>
  <si>
    <t>17</t>
  </si>
  <si>
    <t>05020553008360</t>
  </si>
  <si>
    <t>Demontáž odpadových rúr štvorcových so stranou od 120 do 150 mm,  -0,00418t</t>
  </si>
  <si>
    <t>-333848030</t>
  </si>
  <si>
    <t>18</t>
  </si>
  <si>
    <t>05020553008440</t>
  </si>
  <si>
    <t>Demontáž odpadového kolena výtokového štvorcového, so stranou 120 a 150 mm,  -0,00170t</t>
  </si>
  <si>
    <t>807839710</t>
  </si>
  <si>
    <t>19</t>
  </si>
  <si>
    <t>05020706000011</t>
  </si>
  <si>
    <t>Demontáž okien drevených, 1 bm obvodu - 0,008t</t>
  </si>
  <si>
    <t>-1961157065</t>
  </si>
  <si>
    <t>3,7*2+0,9*2</t>
  </si>
  <si>
    <t>05020706000012</t>
  </si>
  <si>
    <t>Demontáž dverí drevených vchodových, 1 bm obvodu - 0,012t</t>
  </si>
  <si>
    <t>783150336</t>
  </si>
  <si>
    <t>0,9*2+2,1*2</t>
  </si>
  <si>
    <t>21</t>
  </si>
  <si>
    <t>05020706000020</t>
  </si>
  <si>
    <t>Vyvesenie dreveného okenného krídla do suti plochy nad 1,5 m2, -0,01600t</t>
  </si>
  <si>
    <t>570700999</t>
  </si>
  <si>
    <t>22</t>
  </si>
  <si>
    <t>05020707000011</t>
  </si>
  <si>
    <t>Demontáž okien kovových, 1 bm obvodu - 0,005t</t>
  </si>
  <si>
    <t>1247308331</t>
  </si>
  <si>
    <t>2*(2,4*2+1*2)</t>
  </si>
  <si>
    <t>23</t>
  </si>
  <si>
    <t>05020707000161</t>
  </si>
  <si>
    <t>Vybúranie kovových dverových zárubní plochy nad 2 m2,  -0,06300t</t>
  </si>
  <si>
    <t>1855125216</t>
  </si>
  <si>
    <t>3,03*3,2 "demontáž garážových dverí a oceľového rámu"</t>
  </si>
  <si>
    <t>24</t>
  </si>
  <si>
    <t>05020907002320</t>
  </si>
  <si>
    <t>Odstránenie doplnkových oceľov. konštrukcií hmotnosti jednotlivo nad 100 do 500 kg,  -0,81800t</t>
  </si>
  <si>
    <t>-993265050</t>
  </si>
  <si>
    <t>1 "oceľové prestrešenie "</t>
  </si>
  <si>
    <t>0599</t>
  </si>
  <si>
    <t>Presun hmôt</t>
  </si>
  <si>
    <t>25</t>
  </si>
  <si>
    <t>05990506011010</t>
  </si>
  <si>
    <t>Presun hmôt (05) demolácie stavieb (objektov) výšky do 24 m</t>
  </si>
  <si>
    <t>t</t>
  </si>
  <si>
    <t>864427709</t>
  </si>
  <si>
    <t>Betonárske práce</t>
  </si>
  <si>
    <t>1101</t>
  </si>
  <si>
    <t>Základy</t>
  </si>
  <si>
    <t>26</t>
  </si>
  <si>
    <t>11010302040010</t>
  </si>
  <si>
    <t>Betón základových dosiek, železový (bez výstuže), tr. C 16/20</t>
  </si>
  <si>
    <t>-429357630</t>
  </si>
  <si>
    <t>100*0,15</t>
  </si>
  <si>
    <t>27</t>
  </si>
  <si>
    <t>11010321060010</t>
  </si>
  <si>
    <t>Výstuž základových dosiek z ocele 10505 - kari sieť KH 20 - 150/150/6 mm - rozmer siete 2,0x3,0 m, presah 3 oká na každú stranu</t>
  </si>
  <si>
    <t>2019294427</t>
  </si>
  <si>
    <t>5*6</t>
  </si>
  <si>
    <t>1199</t>
  </si>
  <si>
    <t>28</t>
  </si>
  <si>
    <t>11991100011010</t>
  </si>
  <si>
    <t>Presun hmôt (11) pre betonárske práce, výška stavby (budovy) do 7 m</t>
  </si>
  <si>
    <t>-355719928</t>
  </si>
  <si>
    <t>Murárske práce</t>
  </si>
  <si>
    <t>1202</t>
  </si>
  <si>
    <t>Múry</t>
  </si>
  <si>
    <t>29</t>
  </si>
  <si>
    <t>12020102035653</t>
  </si>
  <si>
    <t>Murivo nosné (m3) z tvárnic pórobetónových hr. 375 mm P2-440 HL, na MVC a lepidlo  (375x250x500)</t>
  </si>
  <si>
    <t>-1389115436</t>
  </si>
  <si>
    <t>1,02+0,68+0,64+1,78</t>
  </si>
  <si>
    <t>30</t>
  </si>
  <si>
    <t>12020613010030</t>
  </si>
  <si>
    <t>Osadenie oceľových valcovaných nosníkov IPE 240 + dodatočných kovových konštrukcií pre zosilnenie otvoru viď. ASR č. 05</t>
  </si>
  <si>
    <t>1618273105</t>
  </si>
  <si>
    <t>(123,72+147,36+52,864+64+18,228+89,60+83,20+87)*0,001</t>
  </si>
  <si>
    <t>31</t>
  </si>
  <si>
    <t>M</t>
  </si>
  <si>
    <t>134830000500</t>
  </si>
  <si>
    <t>Tyč oceľová prierezu IPE 240 mm, ozn. 11 373, podľa EN ISO S235JRG1</t>
  </si>
  <si>
    <t>2129097477</t>
  </si>
  <si>
    <t>0,124+0,147</t>
  </si>
  <si>
    <t>32</t>
  </si>
  <si>
    <t>133310000800</t>
  </si>
  <si>
    <t xml:space="preserve">Tyč oceľová prierezu L rovnoramenný uholník 70x70x6 mm, tyč oceľová pásová 50-5 mm, kotviace prvky, aktivačné kliny, držiaky </t>
  </si>
  <si>
    <t>-2061488723</t>
  </si>
  <si>
    <t>(52,864+64+18,228+89,60+83,20+87)*0,001</t>
  </si>
  <si>
    <t>1204</t>
  </si>
  <si>
    <t>Priečky, steny</t>
  </si>
  <si>
    <t>33</t>
  </si>
  <si>
    <t>12040102050330</t>
  </si>
  <si>
    <t>Priečky z tvárnic pórobetónových  hr. 100 mm P2-500 hladkých, na lepidlo (100x250x500)</t>
  </si>
  <si>
    <t>-224453786</t>
  </si>
  <si>
    <t>44,06*3,65 "prímurovka"</t>
  </si>
  <si>
    <t>34</t>
  </si>
  <si>
    <t>12040102050350</t>
  </si>
  <si>
    <t>Priečky z tvárnic PORFIX hr. 150 mm P2-500 hladkých, na MVC a lepidlo PORFIX (150x250x500)</t>
  </si>
  <si>
    <t>852216937</t>
  </si>
  <si>
    <t>8,9 "podparapetné murivo"</t>
  </si>
  <si>
    <t>4,60*2,50 "deliaca konštrukcia"</t>
  </si>
  <si>
    <t>Súčet</t>
  </si>
  <si>
    <t>1223</t>
  </si>
  <si>
    <t>Osadzovanie konštrukcií</t>
  </si>
  <si>
    <t>35</t>
  </si>
  <si>
    <t>12230218900010</t>
  </si>
  <si>
    <t xml:space="preserve">Osadenie kotevných želiez horného vedenia posuvných dverí pre osadenie oceľového dverového rámu </t>
  </si>
  <si>
    <t>-2011415608</t>
  </si>
  <si>
    <t>36</t>
  </si>
  <si>
    <t>553V003</t>
  </si>
  <si>
    <t>Dvere kovové s drevenou výplňou, posuvné, jednokrídlové, rozmer 2560x2100 mm, ozn. D04</t>
  </si>
  <si>
    <t>89782728</t>
  </si>
  <si>
    <t>1299</t>
  </si>
  <si>
    <t>37</t>
  </si>
  <si>
    <t>12991200011010</t>
  </si>
  <si>
    <t>Presun hmôt (12) pre murárske práce, výška stavby (objektu) do 7 m</t>
  </si>
  <si>
    <t>-749408245</t>
  </si>
  <si>
    <t>38</t>
  </si>
  <si>
    <t>12230218000030</t>
  </si>
  <si>
    <t>Osadenie oceľovej zárubne pre garážové vráta</t>
  </si>
  <si>
    <t>-1457900910</t>
  </si>
  <si>
    <t>39</t>
  </si>
  <si>
    <t>553410044100</t>
  </si>
  <si>
    <t>Garážové dvere dvojkrídlové, oceľové, zateplené vrátane rámu - ozn. D01, šedá farba, rozmer 3,43x3,45 m</t>
  </si>
  <si>
    <t>-1685003290</t>
  </si>
  <si>
    <t>Omietkárske práce</t>
  </si>
  <si>
    <t>1301</t>
  </si>
  <si>
    <t>Vnútorné povrchy stropov a podhľadov schodiskových konštrukcií</t>
  </si>
  <si>
    <t>40</t>
  </si>
  <si>
    <t>13010909000555</t>
  </si>
  <si>
    <t>Vnútorná omietka stropov minerálna roztieraná, hr. 3 mm</t>
  </si>
  <si>
    <t>-1720245195</t>
  </si>
  <si>
    <t>100,46+153,06</t>
  </si>
  <si>
    <t>41</t>
  </si>
  <si>
    <t>13011716000100</t>
  </si>
  <si>
    <t>Potiahnutie vnútorných stropov sklotextílnou mriežkou s celoplošným prilepením</t>
  </si>
  <si>
    <t>1757692138</t>
  </si>
  <si>
    <t>1303</t>
  </si>
  <si>
    <t>Vnútorné povrchy stien</t>
  </si>
  <si>
    <t>42</t>
  </si>
  <si>
    <t>13030209000245</t>
  </si>
  <si>
    <t>Vnútorná omietka stien vápennocementová jadrová (hrubá), hr. 30 mm</t>
  </si>
  <si>
    <t>975300537</t>
  </si>
  <si>
    <t>66,09 "vyrovnávajúca omietka pod hydroizoláciu"</t>
  </si>
  <si>
    <t>43</t>
  </si>
  <si>
    <t>13030403008110</t>
  </si>
  <si>
    <t xml:space="preserve">Oprava vnútorných vápenných omietok stien, štuková omietka  - predpoklad 50% z celkových </t>
  </si>
  <si>
    <t>-895088735</t>
  </si>
  <si>
    <t>44</t>
  </si>
  <si>
    <t>13030909000555</t>
  </si>
  <si>
    <t>Vnútorná omietka stien minerálna roztieraná, hr. 3 mm</t>
  </si>
  <si>
    <t>-1966711079</t>
  </si>
  <si>
    <t>43,02*3,40</t>
  </si>
  <si>
    <t>45</t>
  </si>
  <si>
    <t>13031212000121</t>
  </si>
  <si>
    <t xml:space="preserve">Príprava vnútorného podkladu stien a stropu penetráciou základnou a penetráciou pod minerálnu omietku </t>
  </si>
  <si>
    <t>-1058021384</t>
  </si>
  <si>
    <t>100,46+153,06+166,268</t>
  </si>
  <si>
    <t>46</t>
  </si>
  <si>
    <t>13031716000210</t>
  </si>
  <si>
    <t>Potiahnutie vnútorných stien sklotextílnou mriežkou s celoplošným prilepením</t>
  </si>
  <si>
    <t>1110374121</t>
  </si>
  <si>
    <t>43,02*3,40+20</t>
  </si>
  <si>
    <t>1309</t>
  </si>
  <si>
    <t>Vonkajšie povrchy stien</t>
  </si>
  <si>
    <t>47</t>
  </si>
  <si>
    <t>13090910001810</t>
  </si>
  <si>
    <t xml:space="preserve">Vonkajšia omietka stien, mramorové zrná, marmolit, jemnozrnná, vrátane penetrácie </t>
  </si>
  <si>
    <t>1672126982</t>
  </si>
  <si>
    <t>49,0</t>
  </si>
  <si>
    <t>48</t>
  </si>
  <si>
    <t>13090910004526</t>
  </si>
  <si>
    <t>Vonkajšia omietka stien  silikátová, škrabaná, vrátane penetračného náteru</t>
  </si>
  <si>
    <t>644882588</t>
  </si>
  <si>
    <t>174,23+15,11</t>
  </si>
  <si>
    <t>1399</t>
  </si>
  <si>
    <t>49</t>
  </si>
  <si>
    <t>13991300011010</t>
  </si>
  <si>
    <t>Presun hmôt (13) pre omietkárske práce, výška stavby (objektu) do 7 m</t>
  </si>
  <si>
    <t>900611293</t>
  </si>
  <si>
    <t>Práce pri kladení mazanín, poterov a podkladných vrstiev</t>
  </si>
  <si>
    <t>1401</t>
  </si>
  <si>
    <t>Mazanina</t>
  </si>
  <si>
    <t>50</t>
  </si>
  <si>
    <t>14010121070020</t>
  </si>
  <si>
    <t>Výstuž poteru zo zváraných sietí z drôtov typu KARI</t>
  </si>
  <si>
    <t>-168915515</t>
  </si>
  <si>
    <t>8,688*0,050 "50kg KARI na 1m3 poteru"</t>
  </si>
  <si>
    <t>1402</t>
  </si>
  <si>
    <t>Poter</t>
  </si>
  <si>
    <t>51</t>
  </si>
  <si>
    <t>14020201002258</t>
  </si>
  <si>
    <t>Cementový poter s brúsenou povrchocou úpravou, hr. 92 mm</t>
  </si>
  <si>
    <t>-401330459</t>
  </si>
  <si>
    <t>94,43</t>
  </si>
  <si>
    <t>1499</t>
  </si>
  <si>
    <t>52</t>
  </si>
  <si>
    <t>14991401011010</t>
  </si>
  <si>
    <t>Presun hmôt (14) pre budovy, mazaniny, potery, násypy, výška stavby (objektu) do 7 m</t>
  </si>
  <si>
    <t>1086474760</t>
  </si>
  <si>
    <t>Montáže prefabrikovaných konštrukcií</t>
  </si>
  <si>
    <t>1502</t>
  </si>
  <si>
    <t>53</t>
  </si>
  <si>
    <t>15020500000010</t>
  </si>
  <si>
    <t>Montáž prefabrikovaného prekladu pre svetlosť otvoru od 600 do 1050 mm</t>
  </si>
  <si>
    <t>1161368363</t>
  </si>
  <si>
    <t>54</t>
  </si>
  <si>
    <t>595360006200</t>
  </si>
  <si>
    <t>Preklad samonosný pórobetónový, lxšxv 1200x150x250 mm</t>
  </si>
  <si>
    <t>1351556637</t>
  </si>
  <si>
    <t>55</t>
  </si>
  <si>
    <t>15020500000020</t>
  </si>
  <si>
    <t>Montáž prefabrikovaného prekladu pre svetlosť otvoru nad 1050 do 1800 mm</t>
  </si>
  <si>
    <t>1807994488</t>
  </si>
  <si>
    <t>56</t>
  </si>
  <si>
    <t>596460001400</t>
  </si>
  <si>
    <t>Keramický preklad KP 7, lxšxv 1750x70x238 mm</t>
  </si>
  <si>
    <t>311627918</t>
  </si>
  <si>
    <t>57</t>
  </si>
  <si>
    <t>15020500000030</t>
  </si>
  <si>
    <t>Montáž prefabrikovaného prekladu pre svetlosť otvoru nad 1800 do 3750 mm</t>
  </si>
  <si>
    <t>1734210536</t>
  </si>
  <si>
    <t>58</t>
  </si>
  <si>
    <t>595360005400</t>
  </si>
  <si>
    <t>Preklad nosný pórobetónový, lxšxv 2700x100x250 mm</t>
  </si>
  <si>
    <t>285651129</t>
  </si>
  <si>
    <t>Práce na pozemných komunikáciach a letiskách</t>
  </si>
  <si>
    <t>2201</t>
  </si>
  <si>
    <t>Podkladné a krycie vrstvy bez spojiva</t>
  </si>
  <si>
    <t>59</t>
  </si>
  <si>
    <t>22010104000140</t>
  </si>
  <si>
    <t>Podklad zo štrkodrviny s rozprestretím a zhutnením, po zhutnení hr. 150 mm</t>
  </si>
  <si>
    <t>-1729383573</t>
  </si>
  <si>
    <t>2299</t>
  </si>
  <si>
    <t>60</t>
  </si>
  <si>
    <t>22992201001010</t>
  </si>
  <si>
    <t>Presun hmôt (22) pre pozemné komunikácie a letiská s krytom z kameniva</t>
  </si>
  <si>
    <t>1050126174</t>
  </si>
  <si>
    <t>Montážne práce na plynovodoch, vodovodoch, kanalizáciach, teplovod., produkt. a rozvod. medi. plynov</t>
  </si>
  <si>
    <t>2703</t>
  </si>
  <si>
    <t>Kanalizácie</t>
  </si>
  <si>
    <t>61</t>
  </si>
  <si>
    <t>27030422046026</t>
  </si>
  <si>
    <t>Montáž kanalizačného PVC-U potrubia hladkého plnostenného DN 150</t>
  </si>
  <si>
    <t>1427021610</t>
  </si>
  <si>
    <t>4,0 "výmena jestvujúceho kameninového dažďového zvodu"</t>
  </si>
  <si>
    <t>62</t>
  </si>
  <si>
    <t>286110002700</t>
  </si>
  <si>
    <t>Rúra kanalizačná PVC-U gravitačná, hladká SN8 - KG, SW - plnostenná, DN 150, dĺ. 6 m, vrátane pripojovacej armatúry</t>
  </si>
  <si>
    <t>-116250442</t>
  </si>
  <si>
    <t>Izolatérske práce</t>
  </si>
  <si>
    <t>6101</t>
  </si>
  <si>
    <t>Proti vode a zemnej vlhkosti</t>
  </si>
  <si>
    <t>63</t>
  </si>
  <si>
    <t>61010101010030</t>
  </si>
  <si>
    <t>Zhotovenie izolácie proti zemnej vlhkosti vodorovná/zvislá asfaltovou suspenziou za studena</t>
  </si>
  <si>
    <t>-1187758616</t>
  </si>
  <si>
    <t>100,0+66,09</t>
  </si>
  <si>
    <t>64</t>
  </si>
  <si>
    <t>246170000900</t>
  </si>
  <si>
    <t>Lak asfaltový ALP-PENETRAL SN v sudoch</t>
  </si>
  <si>
    <t>-1445165821</t>
  </si>
  <si>
    <t>166,09*0,001 'Přepočítané koeficientom množstva</t>
  </si>
  <si>
    <t>65</t>
  </si>
  <si>
    <t>61010102020020</t>
  </si>
  <si>
    <t>Zhotovenie  izolácie proti zemnej vlhkosti a tlakovej vode zvislá/vodorovná NAIP pritavením</t>
  </si>
  <si>
    <t>1848071632</t>
  </si>
  <si>
    <t>(100+66,09)*2 "2 vrstvy"</t>
  </si>
  <si>
    <t>66</t>
  </si>
  <si>
    <t>628320000200</t>
  </si>
  <si>
    <t xml:space="preserve">Pás asfaltový G 200 S 42 H </t>
  </si>
  <si>
    <t>175782718</t>
  </si>
  <si>
    <t>332,18*1,2 'Přepočítané koeficientom množstva</t>
  </si>
  <si>
    <t>6102</t>
  </si>
  <si>
    <t>Hydroizolácia striech</t>
  </si>
  <si>
    <t>67</t>
  </si>
  <si>
    <t>61020104050070</t>
  </si>
  <si>
    <t>Zhotovenie povlakovej krytiny striech plochých do 10° PVC-P fóliou upevnenou prikotvením so zvarením spoju</t>
  </si>
  <si>
    <t>144167813</t>
  </si>
  <si>
    <t>15*19,3</t>
  </si>
  <si>
    <t>68</t>
  </si>
  <si>
    <t>283220002000</t>
  </si>
  <si>
    <t xml:space="preserve">Hydroizolačná fólia PVC-P 810, hr. 2,0 mm, š. 1,3 m, izolácia plochých striech, farba sivá, vrátane kotviacich vrutov a príslušenstva </t>
  </si>
  <si>
    <t>1691743510</t>
  </si>
  <si>
    <t>6103</t>
  </si>
  <si>
    <t>Tepelná izolácia</t>
  </si>
  <si>
    <t>69</t>
  </si>
  <si>
    <t>61030108010060</t>
  </si>
  <si>
    <t>Montáž tepelnej izolácie stropov rovných polystyrénom, spodkom prilepením</t>
  </si>
  <si>
    <t>-399914279</t>
  </si>
  <si>
    <t>70</t>
  </si>
  <si>
    <t>283720000700</t>
  </si>
  <si>
    <t>Polystyrén EPS 100 S, hr. 150 mm</t>
  </si>
  <si>
    <t>-578336258</t>
  </si>
  <si>
    <t>253,52*1,02 'Přepočítané koeficientom množstva</t>
  </si>
  <si>
    <t>71</t>
  </si>
  <si>
    <t>61030108036190</t>
  </si>
  <si>
    <t>PCI okenný APU profil s integrovanou tkaninou</t>
  </si>
  <si>
    <t>-1935768347</t>
  </si>
  <si>
    <t>10,7+4,80+4,80+6+10,5+10,7+4,8+4,8</t>
  </si>
  <si>
    <t>72</t>
  </si>
  <si>
    <t>61030108037751</t>
  </si>
  <si>
    <t>Rohový PVC profil s mriežkou</t>
  </si>
  <si>
    <t>114645762</t>
  </si>
  <si>
    <t>68,10+13,52</t>
  </si>
  <si>
    <t>73</t>
  </si>
  <si>
    <t>61030108037809</t>
  </si>
  <si>
    <t>Hliníková soklová lišta 100 mm</t>
  </si>
  <si>
    <t>-1202666254</t>
  </si>
  <si>
    <t>4,45+17,41+22,2</t>
  </si>
  <si>
    <t>74</t>
  </si>
  <si>
    <t>61030108039237</t>
  </si>
  <si>
    <t>Kontaktný zatepľovací systém z bieleho EPS hr. 100 mm, zatĺkacie kotvy - EPS, lepiaca malta, sklotextilna sieťka</t>
  </si>
  <si>
    <t>1481619722</t>
  </si>
  <si>
    <t>90,93+65,5+4*4,45</t>
  </si>
  <si>
    <t>75</t>
  </si>
  <si>
    <t>61030108039262</t>
  </si>
  <si>
    <t xml:space="preserve">Kontaktný zatepľovací systém ostenia z bieleho EPS hr. 30 mm - EPS, lepiaca malta, sklotextilna sieťka </t>
  </si>
  <si>
    <t>884315066</t>
  </si>
  <si>
    <t>7,28+1,44+1,44+1,80+3,15</t>
  </si>
  <si>
    <t>76</t>
  </si>
  <si>
    <t>61030108039372</t>
  </si>
  <si>
    <t xml:space="preserve">Kontaktný zatepľovací systém z XPS hr. 50 mm, zatĺkacie kotvy - XPS, lepiaca malta, sklotextilna sieťka </t>
  </si>
  <si>
    <t>842370176</t>
  </si>
  <si>
    <t>6199</t>
  </si>
  <si>
    <t>77</t>
  </si>
  <si>
    <t>61996101011010</t>
  </si>
  <si>
    <t>Presun hmôt (61) pre izolácie proti vode, stavba (objekt) výšky do 7 m</t>
  </si>
  <si>
    <t>-972623889</t>
  </si>
  <si>
    <t>Klampiarske práce</t>
  </si>
  <si>
    <t>6402</t>
  </si>
  <si>
    <t>Oplechovanie</t>
  </si>
  <si>
    <t>78</t>
  </si>
  <si>
    <t>64020506001607</t>
  </si>
  <si>
    <t>Oplechovanie múrov, atík, nadmuroviek z plechov poplastovaných rš. 880 mm, ozn. "K3"</t>
  </si>
  <si>
    <t>823630959</t>
  </si>
  <si>
    <t>79</t>
  </si>
  <si>
    <t>V005</t>
  </si>
  <si>
    <t>Zaťahový okapový plech, rš. 316 mm ozn "K1"; poplastovaný plech</t>
  </si>
  <si>
    <t>-1546568068</t>
  </si>
  <si>
    <t>17,5+2,0</t>
  </si>
  <si>
    <t>80</t>
  </si>
  <si>
    <t>V006</t>
  </si>
  <si>
    <t>Spodná lemovka, okapový plech, rš. 270 mm ozn "K2"; poplastovaný plech</t>
  </si>
  <si>
    <t>212988398</t>
  </si>
  <si>
    <t>6405</t>
  </si>
  <si>
    <t>Odvodňovacie žľaby</t>
  </si>
  <si>
    <t>81</t>
  </si>
  <si>
    <t>64050106021786</t>
  </si>
  <si>
    <t>Žľab pododkvapový polkruhový R 153 mm, vrátane čela, hákov, rohov, kútov, poplastovaný plech, ozn. "K4, K7, K8, K10"</t>
  </si>
  <si>
    <t>277502707</t>
  </si>
  <si>
    <t>6406</t>
  </si>
  <si>
    <t>Odvodňovacie rúry</t>
  </si>
  <si>
    <t>82</t>
  </si>
  <si>
    <t>64060206001702</t>
  </si>
  <si>
    <t>Odpadová rúra kruhová D 100 mm vrátane objímek a kolien, poplastovaný plech ozn. "K5, K6, K9"</t>
  </si>
  <si>
    <t>-1192017647</t>
  </si>
  <si>
    <t>Montáž stolárskych konštrukcií</t>
  </si>
  <si>
    <t>6604</t>
  </si>
  <si>
    <t>Okná</t>
  </si>
  <si>
    <t>83</t>
  </si>
  <si>
    <t>66040202021400</t>
  </si>
  <si>
    <t>Montáž okien plastových s hydroizolačnými ISO páskami (exteriérová a interiérová)</t>
  </si>
  <si>
    <t>-717387000</t>
  </si>
  <si>
    <t>4,8*2</t>
  </si>
  <si>
    <t>84</t>
  </si>
  <si>
    <t>611V002</t>
  </si>
  <si>
    <t>Plastové okno jednokrídlové s izolačným trojsklom, rozmer 1500x900mm,  biela farba ozn. O1</t>
  </si>
  <si>
    <t>207121060</t>
  </si>
  <si>
    <t>6605</t>
  </si>
  <si>
    <t>Dvere</t>
  </si>
  <si>
    <t>85</t>
  </si>
  <si>
    <t>66050202010610</t>
  </si>
  <si>
    <t>Montáž dverí plastových, vchodových, 1 m obvodu dverí</t>
  </si>
  <si>
    <t>-757694741</t>
  </si>
  <si>
    <t>0,9*2+2,10*2</t>
  </si>
  <si>
    <t>86</t>
  </si>
  <si>
    <t>611V004</t>
  </si>
  <si>
    <t>Vstupné plastové bezpečnostné dvere s izolačným trojsklom, biela farba, rozmer 900x2100 mm, ozn. D03</t>
  </si>
  <si>
    <t>1720073023</t>
  </si>
  <si>
    <t>87</t>
  </si>
  <si>
    <t>66050301020010</t>
  </si>
  <si>
    <t>Montáž zárubní obložkových pre dvere jednokrídlové</t>
  </si>
  <si>
    <t>1615289428</t>
  </si>
  <si>
    <t>88</t>
  </si>
  <si>
    <t>611810000700</t>
  </si>
  <si>
    <t xml:space="preserve">Zárubňa vnútorná obložková , šírka 800 mm, výška1970 mm, </t>
  </si>
  <si>
    <t>1073685525</t>
  </si>
  <si>
    <t>89</t>
  </si>
  <si>
    <t>611610000100</t>
  </si>
  <si>
    <t>Dvere vnútorné jednokrídlové, 800 mm, výplň papierová voština, vrátane kľučky, zámku, vložky a kovania. ozn. "D5"</t>
  </si>
  <si>
    <t>-649121876</t>
  </si>
  <si>
    <t>Montáž zámočníckych konštrukcií</t>
  </si>
  <si>
    <t>6704</t>
  </si>
  <si>
    <t>Výplne otvorov</t>
  </si>
  <si>
    <t>90</t>
  </si>
  <si>
    <t>67040322020140</t>
  </si>
  <si>
    <t>Montáž vrát garážových roletových a kazetových, zasúvateľných pod strop plochy nad 13 m2</t>
  </si>
  <si>
    <t>829817348</t>
  </si>
  <si>
    <t>91</t>
  </si>
  <si>
    <t>553410055300</t>
  </si>
  <si>
    <t>Rolovacie garážové vráta, vrátane elektrického pohonu a ovládania, lamely Al izolováne PUR izoláciou, šedá farba, ozn. D02, rozmer 4,2x3,25 m</t>
  </si>
  <si>
    <t>1800584100</t>
  </si>
  <si>
    <t>1,0</t>
  </si>
  <si>
    <t>6707</t>
  </si>
  <si>
    <t>Zastrešenie</t>
  </si>
  <si>
    <t>92</t>
  </si>
  <si>
    <t>67070324000110</t>
  </si>
  <si>
    <t>Montáž oblúkovej striešky (valcový výsek) na stenu nad vchodové dvere z komorového polykarbonátu resp. akrylátu dĺžky do 1600 mm</t>
  </si>
  <si>
    <t>-897015722</t>
  </si>
  <si>
    <t>93</t>
  </si>
  <si>
    <t>553580016400</t>
  </si>
  <si>
    <t>Strieška oblúková hliníková s komorovým polykarbonátom hr. 4,5 mm, šxhĺxv 1300x800x380 mm, farba číra, dymová</t>
  </si>
  <si>
    <t>-1424945935</t>
  </si>
  <si>
    <t>Práce pri kladení dlažieb a obkladov</t>
  </si>
  <si>
    <t>7101</t>
  </si>
  <si>
    <t>Dlažby</t>
  </si>
  <si>
    <t>94</t>
  </si>
  <si>
    <t>71010301010060</t>
  </si>
  <si>
    <t xml:space="preserve">Montáž soklíkov z obkladačiek do malty veľ. 300 x 150 mm + škárovanie </t>
  </si>
  <si>
    <t>-890146681</t>
  </si>
  <si>
    <t>43,02+55,48</t>
  </si>
  <si>
    <t>95</t>
  </si>
  <si>
    <t>597640000600</t>
  </si>
  <si>
    <t xml:space="preserve">Obkladačky keramické glazované jednofarebné hladké </t>
  </si>
  <si>
    <t>1804415201</t>
  </si>
  <si>
    <t>98,5*0,153 'Přepočítané koeficientom množstva</t>
  </si>
  <si>
    <t>7102</t>
  </si>
  <si>
    <t>Obklady</t>
  </si>
  <si>
    <t>96</t>
  </si>
  <si>
    <t>71020102030140</t>
  </si>
  <si>
    <t xml:space="preserve">Montáž obkladov vnútor. stien z obkladačiek kladených do malty veľ. 300x300 mm + škárovanie </t>
  </si>
  <si>
    <t>-1986638285</t>
  </si>
  <si>
    <t>1,5*2,0</t>
  </si>
  <si>
    <t>97</t>
  </si>
  <si>
    <t>597740000900</t>
  </si>
  <si>
    <t>Dlaždice keramické lxv 300x300 mm</t>
  </si>
  <si>
    <t>901953200</t>
  </si>
  <si>
    <t>3*1,02 'Přepočítané koeficientom množstva</t>
  </si>
  <si>
    <t>7199</t>
  </si>
  <si>
    <t>98</t>
  </si>
  <si>
    <t>71997101011010</t>
  </si>
  <si>
    <t>Presun hmôt (71) pre podlahy z dlaždíc keramických, stavba (objekt) výšky do 7 m</t>
  </si>
  <si>
    <t>-1152568036</t>
  </si>
  <si>
    <t>Práce maliarske, natieračské, tapetárske, metalizácia</t>
  </si>
  <si>
    <t>8402</t>
  </si>
  <si>
    <t>Maľby</t>
  </si>
  <si>
    <t>99</t>
  </si>
  <si>
    <t>84020327022474</t>
  </si>
  <si>
    <t>Maľby z maliarskych zmesí ručne nanášané dvojnásobné na hrubozrnný podklad výšky nad 3,80 m</t>
  </si>
  <si>
    <t>1241654767</t>
  </si>
  <si>
    <t>100,46+153,06+166,268+238,56</t>
  </si>
  <si>
    <t>8401</t>
  </si>
  <si>
    <t>Nátery</t>
  </si>
  <si>
    <t>100</t>
  </si>
  <si>
    <t>84010815010110</t>
  </si>
  <si>
    <t>Náter farbami ekologickými riediteľnými vodou pre fasády, dvojnásobný</t>
  </si>
  <si>
    <t>-520211414</t>
  </si>
  <si>
    <t>90,93</t>
  </si>
  <si>
    <t>Zdravotechnicko-inštalačné práce</t>
  </si>
  <si>
    <t>8802</t>
  </si>
  <si>
    <t>Zdravotechnika</t>
  </si>
  <si>
    <t>101</t>
  </si>
  <si>
    <t>V008</t>
  </si>
  <si>
    <t>Montáž umývadla, pripojovacej armatúry, kanalizačného odpadu, zápachovej uzávierky, napojenie sústavy, páková batéria</t>
  </si>
  <si>
    <t>súb.</t>
  </si>
  <si>
    <t>-1575756867</t>
  </si>
  <si>
    <t>Kurenársko-inštalačné práce</t>
  </si>
  <si>
    <t>8905</t>
  </si>
  <si>
    <t>Vykurovacie telesá</t>
  </si>
  <si>
    <t>102</t>
  </si>
  <si>
    <t>89050410000600</t>
  </si>
  <si>
    <t>Montáž infrapenelu rozmeru 1200x600x25</t>
  </si>
  <si>
    <t>1290404131</t>
  </si>
  <si>
    <t>103</t>
  </si>
  <si>
    <t>484V001</t>
  </si>
  <si>
    <t>Infrapanel 1200x600x25 mm, výkon 800W</t>
  </si>
  <si>
    <t>2146437843</t>
  </si>
  <si>
    <t>Elektroinštalácia</t>
  </si>
  <si>
    <t>9108</t>
  </si>
  <si>
    <t>104</t>
  </si>
  <si>
    <t>V007</t>
  </si>
  <si>
    <t>Doplnenie elektroinštalácie, doplnenie zásuvkových a svetelných rozvodov, doplnenie istiacich prvkov a kabeláže</t>
  </si>
  <si>
    <t>-1890882620</t>
  </si>
  <si>
    <t>02 - SO.02 - Navrhovaný vjazd do budovy - dláždené spevnené plochy</t>
  </si>
  <si>
    <t>00 - Investičné náklady neobsiahnuté v cenách</t>
  </si>
  <si>
    <t xml:space="preserve">    0003 - Geodetické práce</t>
  </si>
  <si>
    <t xml:space="preserve">    0104 - Konštrukcie z hornín</t>
  </si>
  <si>
    <t xml:space="preserve">    0108 - Povrchové úpravy terénu</t>
  </si>
  <si>
    <t xml:space="preserve">    0503 - Odstránenie spevnených plôch  vozoviek a doplňujúcich konštrukcií</t>
  </si>
  <si>
    <t xml:space="preserve">    0508 - Doprava vybúraných hmôt</t>
  </si>
  <si>
    <t xml:space="preserve">    2204 - Kryty dláždené chodníkov komunikácií,rigolov</t>
  </si>
  <si>
    <t xml:space="preserve">    2225 - Doplňujúce konštrukcie</t>
  </si>
  <si>
    <t>00</t>
  </si>
  <si>
    <t>Investičné náklady neobsiahnuté v cenách</t>
  </si>
  <si>
    <t>0003</t>
  </si>
  <si>
    <t>Geodetické práce</t>
  </si>
  <si>
    <t>00030116003016</t>
  </si>
  <si>
    <t>Geodetické práce - vykonávané pred výstavbou určenie vytyčovacej siete, vytýčenie staveniska, staveb. objektu</t>
  </si>
  <si>
    <t>kpl</t>
  </si>
  <si>
    <t>-2001450826</t>
  </si>
  <si>
    <t>01020200030020</t>
  </si>
  <si>
    <t>Odkopávka a prekopávka nezapažená v hornine 4, nad 100 do 1000 m3</t>
  </si>
  <si>
    <t>1178125743</t>
  </si>
  <si>
    <t>60*0,50</t>
  </si>
  <si>
    <t>-1829080880</t>
  </si>
  <si>
    <t>30*0,5</t>
  </si>
  <si>
    <t>0104</t>
  </si>
  <si>
    <t>Konštrukcie z hornín</t>
  </si>
  <si>
    <t>01040100070010</t>
  </si>
  <si>
    <t>Uloženie sypaniny na skládky do 100 m3</t>
  </si>
  <si>
    <t>873658015</t>
  </si>
  <si>
    <t>-1360349166</t>
  </si>
  <si>
    <t>0108</t>
  </si>
  <si>
    <t>Povrchové úpravy terénu</t>
  </si>
  <si>
    <t>01080401010210</t>
  </si>
  <si>
    <t>Plošná úprava terénu pri nerovnostiach terénu nad 100-150 mm v rovine alebo na svahu do 1:5</t>
  </si>
  <si>
    <t>1028537891</t>
  </si>
  <si>
    <t>21,5*1,5</t>
  </si>
  <si>
    <t>01080501010020</t>
  </si>
  <si>
    <t>Rozprestretie ornice v rovine, plocha do 500 m2, hr.do 150 mm</t>
  </si>
  <si>
    <t>-1686027450</t>
  </si>
  <si>
    <t>0503</t>
  </si>
  <si>
    <t>Odstránenie spevnených plôch  vozoviek a doplňujúcich konštrukcií</t>
  </si>
  <si>
    <t>05030304022400</t>
  </si>
  <si>
    <t>Vytrhanie obrúb betónových, s vybúraním lôžka, z krajníkov alebo obrubníkov stojatých,  -0,14500t</t>
  </si>
  <si>
    <t>-68437923</t>
  </si>
  <si>
    <t>0508</t>
  </si>
  <si>
    <t>Doprava vybúraných hmôt</t>
  </si>
  <si>
    <t>05080200020010</t>
  </si>
  <si>
    <t>Odvoz sutiny a vybúraných hmôt na skládku do 1 km</t>
  </si>
  <si>
    <t>-914921779</t>
  </si>
  <si>
    <t>05080200020020</t>
  </si>
  <si>
    <t>Odvoz sutiny a vybúraných hmôt na skládku za každý ďalší 1 km</t>
  </si>
  <si>
    <t>-1533885386</t>
  </si>
  <si>
    <t>2,236*2</t>
  </si>
  <si>
    <t>22010106010220</t>
  </si>
  <si>
    <t>Podklad alebo kryt z kameniva hrubého drveného veľ. 32-63 mm (vibr.štrk) po zhut.hr. 300 mm</t>
  </si>
  <si>
    <t>2009099831</t>
  </si>
  <si>
    <t>2204</t>
  </si>
  <si>
    <t>Kryty dláždené chodníkov komunikácií,rigolov</t>
  </si>
  <si>
    <t>22040417020032</t>
  </si>
  <si>
    <t>Kladenie betónovej zámkovej dlažby komunikácií pre peších hr. 80 mm pre peších nad 50 do 100 m2 so zriadením lôžka z kameniva hr. 30 mm</t>
  </si>
  <si>
    <t>670048403</t>
  </si>
  <si>
    <t>47+5</t>
  </si>
  <si>
    <t>592460008500</t>
  </si>
  <si>
    <t>Dlažba betónová normál škárová, hr. 80 mm, sivá</t>
  </si>
  <si>
    <t>-1132157587</t>
  </si>
  <si>
    <t>52*1,02 'Přepočítané koeficientom množstva</t>
  </si>
  <si>
    <t>2225</t>
  </si>
  <si>
    <t>Doplňujúce konštrukcie</t>
  </si>
  <si>
    <t>22250980010220</t>
  </si>
  <si>
    <t>Lôžko pod obrubníky, krajníky alebo obruby z dlažobných kociek z betónu prostého tr. C 16/20</t>
  </si>
  <si>
    <t>-1334215028</t>
  </si>
  <si>
    <t>(21,5+15,42)*0,5*0,25</t>
  </si>
  <si>
    <t>22250980010331</t>
  </si>
  <si>
    <t>Osadenie cestného obrubníka betónového ležatého do lôžka z betónu prostého tr. C 16/20 s bočnou oporou</t>
  </si>
  <si>
    <t>-1947806662</t>
  </si>
  <si>
    <t>15,42</t>
  </si>
  <si>
    <t>592170002400</t>
  </si>
  <si>
    <t>Obrubník cestný nábehový, lxšxv 1000x200x150(100) mm</t>
  </si>
  <si>
    <t>-419390303</t>
  </si>
  <si>
    <t>22250980010431</t>
  </si>
  <si>
    <t>Osadenie cestného obrubníka betónového stojatého do lôžka z betónu prostého tr. C 16/20 s bočnou oporou</t>
  </si>
  <si>
    <t>-1392601925</t>
  </si>
  <si>
    <t>8,4+0,8+1,0+6,8+3,5+1,0</t>
  </si>
  <si>
    <t>592170002200</t>
  </si>
  <si>
    <t>Obrubník cestný, lxšxv 1000x150x260 mm, skosenie 120/40 mm</t>
  </si>
  <si>
    <t>2084232437</t>
  </si>
  <si>
    <t>22251661011220</t>
  </si>
  <si>
    <t>Osadenie odvodňovacieho žľabu ACO DRAIN z polymerbetónu s krycím roštom, š. do 30 cm, tr. zaťaž. D 400 bet.lôžko C 25/30</t>
  </si>
  <si>
    <t>-2074036391</t>
  </si>
  <si>
    <t>592V001</t>
  </si>
  <si>
    <t>Odvodňovací žľab V200 vrátane roštu D400, so spádom dna 0,5%, komplet</t>
  </si>
  <si>
    <t>880882749</t>
  </si>
  <si>
    <t>1542162576</t>
  </si>
  <si>
    <t>03 - SO.03 - Navrhovaný okapový chodník, obkop stavby a hydroizolácia spodnej stavby + drenážny systém</t>
  </si>
  <si>
    <t xml:space="preserve">    0103 - Hĺbené vykopávky</t>
  </si>
  <si>
    <t>31 - Hydromelioračné práce</t>
  </si>
  <si>
    <t xml:space="preserve">    3101 - Drenáž</t>
  </si>
  <si>
    <t xml:space="preserve">    3105 - Potrubie</t>
  </si>
  <si>
    <t xml:space="preserve">    3199 - Presun hmôt</t>
  </si>
  <si>
    <t>0103</t>
  </si>
  <si>
    <t>Hĺbené vykopávky</t>
  </si>
  <si>
    <t>01030202030010</t>
  </si>
  <si>
    <t>Výkop ryhy šírky 800mm hor 4 do 100 m3</t>
  </si>
  <si>
    <t>-847242463</t>
  </si>
  <si>
    <t>(5,25+22,9+3,0)*1,0*0,8</t>
  </si>
  <si>
    <t>01030202030290</t>
  </si>
  <si>
    <t>Príplatok za lepivosť pri hĺbení rýh vedľa koľají šírky nad 600 do 2000 mm s urovnaním dna v hornine 4</t>
  </si>
  <si>
    <t>-382992280</t>
  </si>
  <si>
    <t>24,92*0,5</t>
  </si>
  <si>
    <t>534912976</t>
  </si>
  <si>
    <t>31,15*1,5</t>
  </si>
  <si>
    <t>1046408277</t>
  </si>
  <si>
    <t>-1420041992</t>
  </si>
  <si>
    <t>-1691760620</t>
  </si>
  <si>
    <t>13090209000245</t>
  </si>
  <si>
    <t>Vonkajšia omietka stien vápennocementová jadrová (hrubá), hr. 30 mm</t>
  </si>
  <si>
    <t>573727577</t>
  </si>
  <si>
    <t>1,2*(4,45+22,0) "vyrovnávajúca omietka pod hydroizoláciu"</t>
  </si>
  <si>
    <t>22250980010131</t>
  </si>
  <si>
    <t>Osadenie chodník. obrubníka betónového stojatého do lôžka z betónu prosteho tr. C 16/20 s bočnou oporou</t>
  </si>
  <si>
    <t>-2066357522</t>
  </si>
  <si>
    <t>5,25+22,9+1,0-5,4+0,25</t>
  </si>
  <si>
    <t>592170002900</t>
  </si>
  <si>
    <t>Obrubník parkový, lxšxv 1000x50x200 mm, sivá</t>
  </si>
  <si>
    <t>-1722741051</t>
  </si>
  <si>
    <t>367753550</t>
  </si>
  <si>
    <t>0,15*0,15*24</t>
  </si>
  <si>
    <t>22992203001010</t>
  </si>
  <si>
    <t>Presun hmôt (22) pre pozemné komunikácie a letiská s krytom asfaltovým</t>
  </si>
  <si>
    <t>-496773409</t>
  </si>
  <si>
    <t>Hydromelioračné práce</t>
  </si>
  <si>
    <t>3101</t>
  </si>
  <si>
    <t>Drenáž</t>
  </si>
  <si>
    <t>31010201020020</t>
  </si>
  <si>
    <t>Zhotovenie výplne ryhy s drenážnym potrubím z rúr DN do 200, výšky do 1200 mm</t>
  </si>
  <si>
    <t>1022217718</t>
  </si>
  <si>
    <t>5,25+22,9+3,0</t>
  </si>
  <si>
    <t>583310001800</t>
  </si>
  <si>
    <t>Kamenivo ťažené hrubé frakcia 16-63 mm</t>
  </si>
  <si>
    <t>650919120</t>
  </si>
  <si>
    <t>24,92*1,8</t>
  </si>
  <si>
    <t>3105</t>
  </si>
  <si>
    <t>Potrubie</t>
  </si>
  <si>
    <t>31050211020010</t>
  </si>
  <si>
    <t>Ukladanie drenážneho potrubia do pripravenej ryhy z PVC priemeru do 150 mm + napojenie na jestvujúci kanalizačný dažďový zvod</t>
  </si>
  <si>
    <t>-1957387900</t>
  </si>
  <si>
    <t>286110015200</t>
  </si>
  <si>
    <t>Flexibilná drenážna rúra PVC-U DN 150(160), perforácia 360°</t>
  </si>
  <si>
    <t>1222811616</t>
  </si>
  <si>
    <t>3199</t>
  </si>
  <si>
    <t>31993100001010</t>
  </si>
  <si>
    <t>Presun hmôt (31) pre odvodnenie drenážou a závlahy potrubím do 1 km</t>
  </si>
  <si>
    <t>819319703</t>
  </si>
  <si>
    <t>61010101020010</t>
  </si>
  <si>
    <t>Zhotovenie  izolácie proti zemnej vlhkosti zvislá penetračným náterom za studena</t>
  </si>
  <si>
    <t>-1437496812</t>
  </si>
  <si>
    <t>Lak asfaltový v sudoch</t>
  </si>
  <si>
    <t>2041197808</t>
  </si>
  <si>
    <t>31,74*0,00035 'Přepočítané koeficientom množstva</t>
  </si>
  <si>
    <t>61010102020011</t>
  </si>
  <si>
    <t>Zhotovenie izolácie proti zemnej vlhkosti nopovou fóloiu kotvenou na ploche zvislej</t>
  </si>
  <si>
    <t>1787384135</t>
  </si>
  <si>
    <t>(4,45+22)*1,5</t>
  </si>
  <si>
    <t>283230002700</t>
  </si>
  <si>
    <t>Nopová HDPE fólia, výška nopu 8 mm, proti zemnej vlhkosti s radónovou ochranou, pre spodnú stavbu</t>
  </si>
  <si>
    <t>1363719143</t>
  </si>
  <si>
    <t>39,675*1,15 'Přepočítané koeficientom množstva</t>
  </si>
  <si>
    <t>Zhotovenie  izolácie proti zemnej vlhkosti a tlakovej vode zvislá NAIP pritavením</t>
  </si>
  <si>
    <t>-1429647570</t>
  </si>
  <si>
    <t>628310001000</t>
  </si>
  <si>
    <t>Pás asfaltový V 60 S 35 pre spodné vrstvy hydroizolačných systémov</t>
  </si>
  <si>
    <t>-2138042773</t>
  </si>
  <si>
    <t>31,74*1,2 'Přepočítané koeficientom množstva</t>
  </si>
  <si>
    <t>61010105010020</t>
  </si>
  <si>
    <t>Zhotovenie ochrannej vrstvy drenážneho systému z geotextílie</t>
  </si>
  <si>
    <t>1516556938</t>
  </si>
  <si>
    <t>31,15*3,2</t>
  </si>
  <si>
    <t>693110001200</t>
  </si>
  <si>
    <t>Geotextília polypropylénová GTX N PP 300, netkaná</t>
  </si>
  <si>
    <t>988904035</t>
  </si>
  <si>
    <t>99,68*1,15 'Přepočítané koeficientom množstva</t>
  </si>
  <si>
    <t>61010105020020</t>
  </si>
  <si>
    <t>Zhotovenie ochrannej vrstvy izolácie z textílie na ploche zvislej, pre izolácie proti zemnej vlhkosti, podpovrchovej a tlakovej vode</t>
  </si>
  <si>
    <t>-1150935204</t>
  </si>
  <si>
    <t>-361133699</t>
  </si>
  <si>
    <t>61996101016010</t>
  </si>
  <si>
    <t>Presun hmôt pre izolácie proti vode, stavba (objek)t výšky do 7 m</t>
  </si>
  <si>
    <t>%</t>
  </si>
  <si>
    <t>1940550993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</si>
</sst>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16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167" fontId="35" fillId="3" borderId="23" xfId="0" applyNumberFormat="1" applyFont="1" applyFill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4" fontId="24" fillId="5" borderId="0" xfId="0" applyNumberFormat="1" applyFont="1" applyFill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topLeftCell="A97" workbookViewId="0">
      <selection activeCell="J51" sqref="I51:J51"/>
    </sheetView>
  </sheetViews>
  <sheetFormatPr defaultRowHeight="10" x14ac:dyDescent="0.2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886718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4</v>
      </c>
      <c r="BV1" s="15" t="s">
        <v>5</v>
      </c>
    </row>
    <row r="2" spans="1:74" s="1" customFormat="1" ht="36.9" customHeight="1" x14ac:dyDescent="0.2">
      <c r="AR2" s="231" t="s">
        <v>6</v>
      </c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S2" s="16" t="s">
        <v>7</v>
      </c>
      <c r="BT2" s="16" t="s">
        <v>8</v>
      </c>
    </row>
    <row r="3" spans="1:74" s="1" customFormat="1" ht="6.9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8</v>
      </c>
    </row>
    <row r="4" spans="1:74" s="1" customFormat="1" ht="24.9" customHeight="1" x14ac:dyDescent="0.2">
      <c r="B4" s="19"/>
      <c r="D4" s="20" t="s">
        <v>9</v>
      </c>
      <c r="AR4" s="19"/>
      <c r="AS4" s="21" t="s">
        <v>10</v>
      </c>
      <c r="BE4" s="22" t="s">
        <v>11</v>
      </c>
      <c r="BS4" s="16" t="s">
        <v>7</v>
      </c>
    </row>
    <row r="5" spans="1:74" s="1" customFormat="1" ht="12" customHeight="1" x14ac:dyDescent="0.2">
      <c r="B5" s="19"/>
      <c r="D5" s="23" t="s">
        <v>12</v>
      </c>
      <c r="K5" s="249" t="s">
        <v>13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R5" s="19"/>
      <c r="BE5" s="233" t="s">
        <v>14</v>
      </c>
      <c r="BS5" s="16" t="s">
        <v>7</v>
      </c>
    </row>
    <row r="6" spans="1:74" s="1" customFormat="1" ht="36.9" customHeight="1" x14ac:dyDescent="0.2">
      <c r="B6" s="19"/>
      <c r="D6" s="25" t="s">
        <v>15</v>
      </c>
      <c r="K6" s="250" t="s">
        <v>16</v>
      </c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R6" s="19"/>
      <c r="BE6" s="234"/>
      <c r="BS6" s="16" t="s">
        <v>7</v>
      </c>
    </row>
    <row r="7" spans="1:74" s="1" customFormat="1" ht="12" customHeight="1" x14ac:dyDescent="0.2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34"/>
      <c r="BS7" s="16" t="s">
        <v>7</v>
      </c>
    </row>
    <row r="8" spans="1:74" s="1" customFormat="1" ht="12" customHeight="1" x14ac:dyDescent="0.2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34"/>
      <c r="BS8" s="16" t="s">
        <v>7</v>
      </c>
    </row>
    <row r="9" spans="1:74" s="1" customFormat="1" ht="14.4" customHeight="1" x14ac:dyDescent="0.2">
      <c r="B9" s="19"/>
      <c r="AR9" s="19"/>
      <c r="BE9" s="234"/>
      <c r="BS9" s="16" t="s">
        <v>7</v>
      </c>
    </row>
    <row r="10" spans="1:74" s="1" customFormat="1" ht="12" customHeight="1" x14ac:dyDescent="0.2">
      <c r="B10" s="19"/>
      <c r="D10" s="26" t="s">
        <v>23</v>
      </c>
      <c r="AK10" s="26" t="s">
        <v>24</v>
      </c>
      <c r="AN10" s="24" t="s">
        <v>1</v>
      </c>
      <c r="AR10" s="19"/>
      <c r="BE10" s="234"/>
      <c r="BS10" s="16" t="s">
        <v>7</v>
      </c>
    </row>
    <row r="11" spans="1:74" s="1" customFormat="1" ht="18.5" customHeight="1" x14ac:dyDescent="0.2">
      <c r="B11" s="19"/>
      <c r="E11" s="24" t="s">
        <v>25</v>
      </c>
      <c r="AK11" s="26" t="s">
        <v>26</v>
      </c>
      <c r="AN11" s="24" t="s">
        <v>1</v>
      </c>
      <c r="AR11" s="19"/>
      <c r="BE11" s="234"/>
      <c r="BS11" s="16" t="s">
        <v>7</v>
      </c>
    </row>
    <row r="12" spans="1:74" s="1" customFormat="1" ht="6.9" customHeight="1" x14ac:dyDescent="0.2">
      <c r="B12" s="19"/>
      <c r="AR12" s="19"/>
      <c r="BE12" s="234"/>
      <c r="BS12" s="16" t="s">
        <v>7</v>
      </c>
    </row>
    <row r="13" spans="1:74" s="1" customFormat="1" ht="12" customHeight="1" x14ac:dyDescent="0.2">
      <c r="B13" s="19"/>
      <c r="D13" s="26" t="s">
        <v>27</v>
      </c>
      <c r="AK13" s="26" t="s">
        <v>24</v>
      </c>
      <c r="AN13" s="28" t="s">
        <v>28</v>
      </c>
      <c r="AR13" s="19"/>
      <c r="BE13" s="234"/>
      <c r="BS13" s="16" t="s">
        <v>7</v>
      </c>
    </row>
    <row r="14" spans="1:74" ht="12.5" x14ac:dyDescent="0.2">
      <c r="B14" s="19"/>
      <c r="E14" s="251" t="s">
        <v>28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6" t="s">
        <v>26</v>
      </c>
      <c r="AN14" s="28" t="s">
        <v>28</v>
      </c>
      <c r="AR14" s="19"/>
      <c r="BE14" s="234"/>
      <c r="BS14" s="16" t="s">
        <v>7</v>
      </c>
    </row>
    <row r="15" spans="1:74" s="1" customFormat="1" ht="6.9" customHeight="1" x14ac:dyDescent="0.2">
      <c r="B15" s="19"/>
      <c r="AR15" s="19"/>
      <c r="BE15" s="234"/>
      <c r="BS15" s="16" t="s">
        <v>4</v>
      </c>
    </row>
    <row r="16" spans="1:74" s="1" customFormat="1" ht="12" customHeight="1" x14ac:dyDescent="0.2">
      <c r="B16" s="19"/>
      <c r="D16" s="26" t="s">
        <v>29</v>
      </c>
      <c r="AK16" s="26" t="s">
        <v>24</v>
      </c>
      <c r="AN16" s="24" t="s">
        <v>30</v>
      </c>
      <c r="AR16" s="19"/>
      <c r="BE16" s="234"/>
      <c r="BS16" s="16" t="s">
        <v>4</v>
      </c>
    </row>
    <row r="17" spans="1:71" s="1" customFormat="1" ht="18.5" customHeight="1" x14ac:dyDescent="0.2">
      <c r="B17" s="19"/>
      <c r="E17" s="24" t="s">
        <v>31</v>
      </c>
      <c r="AK17" s="26" t="s">
        <v>26</v>
      </c>
      <c r="AN17" s="24" t="s">
        <v>1</v>
      </c>
      <c r="AR17" s="19"/>
      <c r="BE17" s="234"/>
      <c r="BS17" s="16" t="s">
        <v>3</v>
      </c>
    </row>
    <row r="18" spans="1:71" s="1" customFormat="1" ht="6.9" customHeight="1" x14ac:dyDescent="0.2">
      <c r="B18" s="19"/>
      <c r="AR18" s="19"/>
      <c r="BE18" s="234"/>
      <c r="BS18" s="16" t="s">
        <v>32</v>
      </c>
    </row>
    <row r="19" spans="1:71" s="1" customFormat="1" ht="12" customHeight="1" x14ac:dyDescent="0.2">
      <c r="B19" s="19"/>
      <c r="D19" s="26" t="s">
        <v>33</v>
      </c>
      <c r="AK19" s="26" t="s">
        <v>24</v>
      </c>
      <c r="AN19" s="24" t="s">
        <v>30</v>
      </c>
      <c r="AR19" s="19"/>
      <c r="BE19" s="234"/>
      <c r="BS19" s="16" t="s">
        <v>32</v>
      </c>
    </row>
    <row r="20" spans="1:71" s="1" customFormat="1" ht="18.5" customHeight="1" x14ac:dyDescent="0.2">
      <c r="B20" s="19"/>
      <c r="E20" s="24" t="s">
        <v>31</v>
      </c>
      <c r="AK20" s="26" t="s">
        <v>26</v>
      </c>
      <c r="AN20" s="24" t="s">
        <v>1</v>
      </c>
      <c r="AR20" s="19"/>
      <c r="BE20" s="234"/>
      <c r="BS20" s="16" t="s">
        <v>3</v>
      </c>
    </row>
    <row r="21" spans="1:71" s="1" customFormat="1" ht="6.9" customHeight="1" x14ac:dyDescent="0.2">
      <c r="B21" s="19"/>
      <c r="AR21" s="19"/>
      <c r="BE21" s="234"/>
    </row>
    <row r="22" spans="1:71" s="1" customFormat="1" ht="12" customHeight="1" x14ac:dyDescent="0.2">
      <c r="B22" s="19"/>
      <c r="D22" s="26" t="s">
        <v>34</v>
      </c>
      <c r="AR22" s="19"/>
      <c r="BE22" s="234"/>
    </row>
    <row r="23" spans="1:71" s="1" customFormat="1" ht="16.5" customHeight="1" x14ac:dyDescent="0.2">
      <c r="B23" s="19"/>
      <c r="E23" s="253" t="s">
        <v>1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R23" s="19"/>
      <c r="BE23" s="234"/>
    </row>
    <row r="24" spans="1:71" s="1" customFormat="1" ht="6.9" customHeight="1" x14ac:dyDescent="0.2">
      <c r="B24" s="19"/>
      <c r="AR24" s="19"/>
      <c r="BE24" s="234"/>
    </row>
    <row r="25" spans="1:71" s="1" customFormat="1" ht="6.9" customHeight="1" x14ac:dyDescent="0.2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234"/>
    </row>
    <row r="26" spans="1:71" s="1" customFormat="1" ht="14.4" customHeight="1" x14ac:dyDescent="0.2">
      <c r="B26" s="19"/>
      <c r="D26" s="30" t="s">
        <v>35</v>
      </c>
      <c r="AK26" s="267">
        <f>ROUND(AG94,2)</f>
        <v>0</v>
      </c>
      <c r="AL26" s="232"/>
      <c r="AM26" s="232"/>
      <c r="AN26" s="232"/>
      <c r="AO26" s="232"/>
      <c r="AR26" s="19"/>
      <c r="BE26" s="234"/>
    </row>
    <row r="27" spans="1:71" s="1" customFormat="1" ht="14.4" customHeight="1" x14ac:dyDescent="0.2">
      <c r="B27" s="19"/>
      <c r="D27" s="30" t="s">
        <v>36</v>
      </c>
      <c r="AK27" s="267">
        <f>ROUND(AG99, 2)</f>
        <v>0</v>
      </c>
      <c r="AL27" s="267"/>
      <c r="AM27" s="267"/>
      <c r="AN27" s="267"/>
      <c r="AO27" s="267"/>
      <c r="AR27" s="19"/>
      <c r="BE27" s="234"/>
    </row>
    <row r="28" spans="1:7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3"/>
      <c r="BE28" s="234"/>
    </row>
    <row r="29" spans="1:71" s="2" customFormat="1" ht="26" customHeight="1" x14ac:dyDescent="0.2">
      <c r="A29" s="32"/>
      <c r="B29" s="33"/>
      <c r="C29" s="32"/>
      <c r="D29" s="34" t="s">
        <v>37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68">
        <f>ROUND(AK26 + AK27, 2)</f>
        <v>0</v>
      </c>
      <c r="AL29" s="269"/>
      <c r="AM29" s="269"/>
      <c r="AN29" s="269"/>
      <c r="AO29" s="269"/>
      <c r="AP29" s="32"/>
      <c r="AQ29" s="32"/>
      <c r="AR29" s="33"/>
      <c r="BE29" s="234"/>
    </row>
    <row r="30" spans="1:71" s="2" customFormat="1" ht="6.9" customHeight="1" x14ac:dyDescent="0.2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3"/>
      <c r="BE30" s="234"/>
    </row>
    <row r="31" spans="1:71" s="2" customFormat="1" ht="12.5" x14ac:dyDescent="0.2">
      <c r="A31" s="32"/>
      <c r="B31" s="33"/>
      <c r="C31" s="32"/>
      <c r="D31" s="32"/>
      <c r="E31" s="32"/>
      <c r="F31" s="32"/>
      <c r="G31" s="32"/>
      <c r="H31" s="32"/>
      <c r="I31" s="32"/>
      <c r="J31" s="32"/>
      <c r="K31" s="32"/>
      <c r="L31" s="254" t="s">
        <v>38</v>
      </c>
      <c r="M31" s="254"/>
      <c r="N31" s="254"/>
      <c r="O31" s="254"/>
      <c r="P31" s="254"/>
      <c r="Q31" s="32"/>
      <c r="R31" s="32"/>
      <c r="S31" s="32"/>
      <c r="T31" s="32"/>
      <c r="U31" s="32"/>
      <c r="V31" s="32"/>
      <c r="W31" s="254" t="s">
        <v>39</v>
      </c>
      <c r="X31" s="254"/>
      <c r="Y31" s="254"/>
      <c r="Z31" s="254"/>
      <c r="AA31" s="254"/>
      <c r="AB31" s="254"/>
      <c r="AC31" s="254"/>
      <c r="AD31" s="254"/>
      <c r="AE31" s="254"/>
      <c r="AF31" s="32"/>
      <c r="AG31" s="32"/>
      <c r="AH31" s="32"/>
      <c r="AI31" s="32"/>
      <c r="AJ31" s="32"/>
      <c r="AK31" s="254" t="s">
        <v>40</v>
      </c>
      <c r="AL31" s="254"/>
      <c r="AM31" s="254"/>
      <c r="AN31" s="254"/>
      <c r="AO31" s="254"/>
      <c r="AP31" s="32"/>
      <c r="AQ31" s="32"/>
      <c r="AR31" s="33"/>
      <c r="BE31" s="234"/>
    </row>
    <row r="32" spans="1:71" s="3" customFormat="1" ht="14.4" customHeight="1" x14ac:dyDescent="0.2">
      <c r="B32" s="37"/>
      <c r="D32" s="26" t="s">
        <v>41</v>
      </c>
      <c r="F32" s="26" t="s">
        <v>42</v>
      </c>
      <c r="L32" s="247">
        <v>0.2</v>
      </c>
      <c r="M32" s="248"/>
      <c r="N32" s="248"/>
      <c r="O32" s="248"/>
      <c r="P32" s="248"/>
      <c r="W32" s="266">
        <f>ROUND(AZ94 + SUM(CD99:CD103), 2)</f>
        <v>0</v>
      </c>
      <c r="X32" s="248"/>
      <c r="Y32" s="248"/>
      <c r="Z32" s="248"/>
      <c r="AA32" s="248"/>
      <c r="AB32" s="248"/>
      <c r="AC32" s="248"/>
      <c r="AD32" s="248"/>
      <c r="AE32" s="248"/>
      <c r="AK32" s="266">
        <f>ROUND(AV94 + SUM(BY99:BY103), 2)</f>
        <v>0</v>
      </c>
      <c r="AL32" s="248"/>
      <c r="AM32" s="248"/>
      <c r="AN32" s="248"/>
      <c r="AO32" s="248"/>
      <c r="AR32" s="37"/>
      <c r="BE32" s="235"/>
    </row>
    <row r="33" spans="1:57" s="3" customFormat="1" ht="14.4" customHeight="1" x14ac:dyDescent="0.2">
      <c r="B33" s="37"/>
      <c r="F33" s="26" t="s">
        <v>43</v>
      </c>
      <c r="L33" s="247">
        <v>0.2</v>
      </c>
      <c r="M33" s="248"/>
      <c r="N33" s="248"/>
      <c r="O33" s="248"/>
      <c r="P33" s="248"/>
      <c r="W33" s="266">
        <f>ROUND(BA94 + SUM(CE99:CE103), 2)</f>
        <v>0</v>
      </c>
      <c r="X33" s="248"/>
      <c r="Y33" s="248"/>
      <c r="Z33" s="248"/>
      <c r="AA33" s="248"/>
      <c r="AB33" s="248"/>
      <c r="AC33" s="248"/>
      <c r="AD33" s="248"/>
      <c r="AE33" s="248"/>
      <c r="AK33" s="266">
        <f>ROUND(AW94 + SUM(BZ99:BZ103), 2)</f>
        <v>0</v>
      </c>
      <c r="AL33" s="248"/>
      <c r="AM33" s="248"/>
      <c r="AN33" s="248"/>
      <c r="AO33" s="248"/>
      <c r="AR33" s="37"/>
      <c r="BE33" s="235"/>
    </row>
    <row r="34" spans="1:57" s="3" customFormat="1" ht="14.4" hidden="1" customHeight="1" x14ac:dyDescent="0.2">
      <c r="B34" s="37"/>
      <c r="F34" s="26" t="s">
        <v>44</v>
      </c>
      <c r="L34" s="247">
        <v>0.2</v>
      </c>
      <c r="M34" s="248"/>
      <c r="N34" s="248"/>
      <c r="O34" s="248"/>
      <c r="P34" s="248"/>
      <c r="W34" s="266">
        <f>ROUND(BB94 + SUM(CF99:CF103), 2)</f>
        <v>0</v>
      </c>
      <c r="X34" s="248"/>
      <c r="Y34" s="248"/>
      <c r="Z34" s="248"/>
      <c r="AA34" s="248"/>
      <c r="AB34" s="248"/>
      <c r="AC34" s="248"/>
      <c r="AD34" s="248"/>
      <c r="AE34" s="248"/>
      <c r="AK34" s="266">
        <v>0</v>
      </c>
      <c r="AL34" s="248"/>
      <c r="AM34" s="248"/>
      <c r="AN34" s="248"/>
      <c r="AO34" s="248"/>
      <c r="AR34" s="37"/>
      <c r="BE34" s="235"/>
    </row>
    <row r="35" spans="1:57" s="3" customFormat="1" ht="14.4" hidden="1" customHeight="1" x14ac:dyDescent="0.2">
      <c r="B35" s="37"/>
      <c r="F35" s="26" t="s">
        <v>45</v>
      </c>
      <c r="L35" s="247">
        <v>0.2</v>
      </c>
      <c r="M35" s="248"/>
      <c r="N35" s="248"/>
      <c r="O35" s="248"/>
      <c r="P35" s="248"/>
      <c r="W35" s="266">
        <f>ROUND(BC94 + SUM(CG99:CG103), 2)</f>
        <v>0</v>
      </c>
      <c r="X35" s="248"/>
      <c r="Y35" s="248"/>
      <c r="Z35" s="248"/>
      <c r="AA35" s="248"/>
      <c r="AB35" s="248"/>
      <c r="AC35" s="248"/>
      <c r="AD35" s="248"/>
      <c r="AE35" s="248"/>
      <c r="AK35" s="266">
        <v>0</v>
      </c>
      <c r="AL35" s="248"/>
      <c r="AM35" s="248"/>
      <c r="AN35" s="248"/>
      <c r="AO35" s="248"/>
      <c r="AR35" s="37"/>
    </row>
    <row r="36" spans="1:57" s="3" customFormat="1" ht="14.4" hidden="1" customHeight="1" x14ac:dyDescent="0.2">
      <c r="B36" s="37"/>
      <c r="F36" s="26" t="s">
        <v>46</v>
      </c>
      <c r="L36" s="247">
        <v>0</v>
      </c>
      <c r="M36" s="248"/>
      <c r="N36" s="248"/>
      <c r="O36" s="248"/>
      <c r="P36" s="248"/>
      <c r="W36" s="266">
        <f>ROUND(BD94 + SUM(CH99:CH103), 2)</f>
        <v>0</v>
      </c>
      <c r="X36" s="248"/>
      <c r="Y36" s="248"/>
      <c r="Z36" s="248"/>
      <c r="AA36" s="248"/>
      <c r="AB36" s="248"/>
      <c r="AC36" s="248"/>
      <c r="AD36" s="248"/>
      <c r="AE36" s="248"/>
      <c r="AK36" s="266">
        <v>0</v>
      </c>
      <c r="AL36" s="248"/>
      <c r="AM36" s="248"/>
      <c r="AN36" s="248"/>
      <c r="AO36" s="248"/>
      <c r="AR36" s="37"/>
    </row>
    <row r="37" spans="1:57" s="2" customFormat="1" ht="6.9" customHeight="1" x14ac:dyDescent="0.2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2" customFormat="1" ht="26" customHeight="1" x14ac:dyDescent="0.2">
      <c r="A38" s="32"/>
      <c r="B38" s="33"/>
      <c r="C38" s="38"/>
      <c r="D38" s="39" t="s">
        <v>47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 t="s">
        <v>48</v>
      </c>
      <c r="U38" s="40"/>
      <c r="V38" s="40"/>
      <c r="W38" s="40"/>
      <c r="X38" s="264" t="s">
        <v>49</v>
      </c>
      <c r="Y38" s="265"/>
      <c r="Z38" s="265"/>
      <c r="AA38" s="265"/>
      <c r="AB38" s="265"/>
      <c r="AC38" s="40"/>
      <c r="AD38" s="40"/>
      <c r="AE38" s="40"/>
      <c r="AF38" s="40"/>
      <c r="AG38" s="40"/>
      <c r="AH38" s="40"/>
      <c r="AI38" s="40"/>
      <c r="AJ38" s="40"/>
      <c r="AK38" s="270">
        <f>SUM(AK29:AK36)</f>
        <v>0</v>
      </c>
      <c r="AL38" s="265"/>
      <c r="AM38" s="265"/>
      <c r="AN38" s="265"/>
      <c r="AO38" s="271"/>
      <c r="AP38" s="38"/>
      <c r="AQ38" s="38"/>
      <c r="AR38" s="33"/>
      <c r="BE38" s="32"/>
    </row>
    <row r="39" spans="1:57" s="2" customFormat="1" ht="6.9" customHeight="1" x14ac:dyDescent="0.2">
      <c r="A39" s="32"/>
      <c r="B39" s="33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3"/>
      <c r="BE39" s="32"/>
    </row>
    <row r="40" spans="1:57" s="2" customFormat="1" ht="4.75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3"/>
      <c r="BE40" s="32"/>
    </row>
    <row r="41" spans="1:57" s="1" customFormat="1" ht="14.4" hidden="1" customHeight="1" x14ac:dyDescent="0.2">
      <c r="B41" s="19"/>
      <c r="AR41" s="19"/>
    </row>
    <row r="42" spans="1:57" s="1" customFormat="1" ht="14.4" hidden="1" customHeight="1" x14ac:dyDescent="0.2">
      <c r="B42" s="19"/>
      <c r="AR42" s="19"/>
    </row>
    <row r="43" spans="1:57" s="1" customFormat="1" ht="14.4" hidden="1" customHeight="1" x14ac:dyDescent="0.2">
      <c r="B43" s="19"/>
      <c r="AR43" s="19"/>
    </row>
    <row r="44" spans="1:57" s="1" customFormat="1" ht="14.4" hidden="1" customHeight="1" x14ac:dyDescent="0.2">
      <c r="B44" s="19"/>
      <c r="AR44" s="19"/>
    </row>
    <row r="45" spans="1:57" s="1" customFormat="1" ht="14.4" hidden="1" customHeight="1" x14ac:dyDescent="0.2">
      <c r="B45" s="19"/>
      <c r="AR45" s="19"/>
    </row>
    <row r="46" spans="1:57" s="1" customFormat="1" ht="14.4" hidden="1" customHeight="1" x14ac:dyDescent="0.2">
      <c r="B46" s="19"/>
      <c r="AR46" s="19"/>
    </row>
    <row r="47" spans="1:57" s="1" customFormat="1" ht="14.4" hidden="1" customHeight="1" x14ac:dyDescent="0.2">
      <c r="B47" s="19"/>
      <c r="AR47" s="19"/>
    </row>
    <row r="48" spans="1:57" s="1" customFormat="1" ht="14.4" hidden="1" customHeight="1" x14ac:dyDescent="0.2">
      <c r="B48" s="19"/>
      <c r="AR48" s="19"/>
    </row>
    <row r="49" spans="1:57" s="2" customFormat="1" ht="14.4" customHeight="1" x14ac:dyDescent="0.2">
      <c r="B49" s="42"/>
      <c r="D49" s="43" t="s">
        <v>50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51</v>
      </c>
      <c r="AI49" s="44"/>
      <c r="AJ49" s="44"/>
      <c r="AK49" s="44"/>
      <c r="AL49" s="44"/>
      <c r="AM49" s="44"/>
      <c r="AN49" s="44"/>
      <c r="AO49" s="44"/>
      <c r="AR49" s="42"/>
    </row>
    <row r="50" spans="1:57" x14ac:dyDescent="0.2">
      <c r="B50" s="19"/>
      <c r="AR50" s="19"/>
    </row>
    <row r="51" spans="1:57" x14ac:dyDescent="0.2">
      <c r="B51" s="19"/>
      <c r="AR51" s="19"/>
    </row>
    <row r="52" spans="1:57" x14ac:dyDescent="0.2">
      <c r="B52" s="19"/>
      <c r="AR52" s="19"/>
    </row>
    <row r="53" spans="1:57" x14ac:dyDescent="0.2">
      <c r="B53" s="19"/>
      <c r="AR53" s="19"/>
    </row>
    <row r="54" spans="1:57" x14ac:dyDescent="0.2">
      <c r="B54" s="19"/>
      <c r="AR54" s="19"/>
    </row>
    <row r="55" spans="1:57" x14ac:dyDescent="0.2">
      <c r="B55" s="19"/>
      <c r="AR55" s="19"/>
    </row>
    <row r="56" spans="1:57" x14ac:dyDescent="0.2">
      <c r="B56" s="19"/>
      <c r="AR56" s="19"/>
    </row>
    <row r="57" spans="1:57" x14ac:dyDescent="0.2">
      <c r="B57" s="19"/>
      <c r="AR57" s="19"/>
    </row>
    <row r="58" spans="1:57" x14ac:dyDescent="0.2">
      <c r="B58" s="19"/>
      <c r="AR58" s="19"/>
    </row>
    <row r="59" spans="1:57" x14ac:dyDescent="0.2">
      <c r="B59" s="19"/>
      <c r="AR59" s="19"/>
    </row>
    <row r="60" spans="1:57" s="2" customFormat="1" ht="12.5" x14ac:dyDescent="0.2">
      <c r="A60" s="32"/>
      <c r="B60" s="33"/>
      <c r="C60" s="32"/>
      <c r="D60" s="45" t="s">
        <v>52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53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52</v>
      </c>
      <c r="AI60" s="35"/>
      <c r="AJ60" s="35"/>
      <c r="AK60" s="35"/>
      <c r="AL60" s="35"/>
      <c r="AM60" s="45" t="s">
        <v>53</v>
      </c>
      <c r="AN60" s="35"/>
      <c r="AO60" s="35"/>
      <c r="AP60" s="32"/>
      <c r="AQ60" s="32"/>
      <c r="AR60" s="33"/>
      <c r="BE60" s="32"/>
    </row>
    <row r="61" spans="1:57" x14ac:dyDescent="0.2">
      <c r="B61" s="19"/>
      <c r="AR61" s="19"/>
    </row>
    <row r="62" spans="1:57" x14ac:dyDescent="0.2">
      <c r="B62" s="19"/>
      <c r="AR62" s="19"/>
    </row>
    <row r="63" spans="1:57" x14ac:dyDescent="0.2">
      <c r="B63" s="19"/>
      <c r="AR63" s="19"/>
    </row>
    <row r="64" spans="1:57" s="2" customFormat="1" ht="13" x14ac:dyDescent="0.2">
      <c r="A64" s="32"/>
      <c r="B64" s="33"/>
      <c r="C64" s="32"/>
      <c r="D64" s="43" t="s">
        <v>54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55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x14ac:dyDescent="0.2">
      <c r="B65" s="19"/>
      <c r="AR65" s="19"/>
    </row>
    <row r="66" spans="1:57" x14ac:dyDescent="0.2">
      <c r="B66" s="19"/>
      <c r="AR66" s="19"/>
    </row>
    <row r="67" spans="1:57" x14ac:dyDescent="0.2">
      <c r="B67" s="19"/>
      <c r="AR67" s="19"/>
    </row>
    <row r="68" spans="1:57" x14ac:dyDescent="0.2">
      <c r="B68" s="19"/>
      <c r="AR68" s="19"/>
    </row>
    <row r="69" spans="1:57" x14ac:dyDescent="0.2">
      <c r="B69" s="19"/>
      <c r="AR69" s="19"/>
    </row>
    <row r="70" spans="1:57" x14ac:dyDescent="0.2">
      <c r="B70" s="19"/>
      <c r="AR70" s="19"/>
    </row>
    <row r="71" spans="1:57" x14ac:dyDescent="0.2">
      <c r="B71" s="19"/>
      <c r="AR71" s="19"/>
    </row>
    <row r="72" spans="1:57" x14ac:dyDescent="0.2">
      <c r="B72" s="19"/>
      <c r="AR72" s="19"/>
    </row>
    <row r="73" spans="1:57" x14ac:dyDescent="0.2">
      <c r="B73" s="19"/>
      <c r="AR73" s="19"/>
    </row>
    <row r="74" spans="1:57" x14ac:dyDescent="0.2">
      <c r="B74" s="19"/>
      <c r="AR74" s="19"/>
    </row>
    <row r="75" spans="1:57" s="2" customFormat="1" ht="12.5" x14ac:dyDescent="0.2">
      <c r="A75" s="32"/>
      <c r="B75" s="33"/>
      <c r="C75" s="32"/>
      <c r="D75" s="45" t="s">
        <v>52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53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52</v>
      </c>
      <c r="AI75" s="35"/>
      <c r="AJ75" s="35"/>
      <c r="AK75" s="35"/>
      <c r="AL75" s="35"/>
      <c r="AM75" s="45" t="s">
        <v>53</v>
      </c>
      <c r="AN75" s="35"/>
      <c r="AO75" s="35"/>
      <c r="AP75" s="32"/>
      <c r="AQ75" s="32"/>
      <c r="AR75" s="33"/>
      <c r="BE75" s="32"/>
    </row>
    <row r="76" spans="1:57" s="2" customFormat="1" x14ac:dyDescent="0.2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" customHeight="1" x14ac:dyDescent="0.2">
      <c r="A82" s="32"/>
      <c r="B82" s="33"/>
      <c r="C82" s="20" t="s">
        <v>56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 x14ac:dyDescent="0.2">
      <c r="B84" s="51"/>
      <c r="C84" s="26" t="s">
        <v>12</v>
      </c>
      <c r="L84" s="4" t="str">
        <f>K5</f>
        <v>032020</v>
      </c>
      <c r="AR84" s="51"/>
    </row>
    <row r="85" spans="1:91" s="5" customFormat="1" ht="36.9" customHeight="1" x14ac:dyDescent="0.2">
      <c r="B85" s="52"/>
      <c r="C85" s="53" t="s">
        <v>15</v>
      </c>
      <c r="L85" s="261" t="str">
        <f>K6</f>
        <v>Zmena účelu užívania budovy Kotolne č.s. 417 na Hasičskú zbrojnicu</v>
      </c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R85" s="52"/>
    </row>
    <row r="86" spans="1:91" s="2" customFormat="1" ht="6.9" customHeight="1" x14ac:dyDescent="0.2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 x14ac:dyDescent="0.2">
      <c r="A87" s="32"/>
      <c r="B87" s="33"/>
      <c r="C87" s="26" t="s">
        <v>19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Spišská Stará Ves č.s. 417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6" t="s">
        <v>21</v>
      </c>
      <c r="AJ87" s="32"/>
      <c r="AK87" s="32"/>
      <c r="AL87" s="32"/>
      <c r="AM87" s="263" t="str">
        <f>IF(AN8= "","",AN8)</f>
        <v>30. 1. 2020</v>
      </c>
      <c r="AN87" s="263"/>
      <c r="AO87" s="32"/>
      <c r="AP87" s="32"/>
      <c r="AQ87" s="32"/>
      <c r="AR87" s="33"/>
      <c r="BE87" s="32"/>
    </row>
    <row r="88" spans="1:91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15" customHeight="1" x14ac:dyDescent="0.2">
      <c r="A89" s="32"/>
      <c r="B89" s="33"/>
      <c r="C89" s="26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Spišská Stará Ves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6" t="s">
        <v>29</v>
      </c>
      <c r="AJ89" s="32"/>
      <c r="AK89" s="32"/>
      <c r="AL89" s="32"/>
      <c r="AM89" s="259" t="str">
        <f>IF(E17="","",E17)</f>
        <v xml:space="preserve">Ing. Jozef Trebuňa </v>
      </c>
      <c r="AN89" s="260"/>
      <c r="AO89" s="260"/>
      <c r="AP89" s="260"/>
      <c r="AQ89" s="32"/>
      <c r="AR89" s="33"/>
      <c r="AS89" s="255" t="s">
        <v>57</v>
      </c>
      <c r="AT89" s="256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15" customHeight="1" x14ac:dyDescent="0.2">
      <c r="A90" s="32"/>
      <c r="B90" s="33"/>
      <c r="C90" s="26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6" t="s">
        <v>33</v>
      </c>
      <c r="AJ90" s="32"/>
      <c r="AK90" s="32"/>
      <c r="AL90" s="32"/>
      <c r="AM90" s="259" t="str">
        <f>IF(E20="","",E20)</f>
        <v xml:space="preserve">Ing. Jozef Trebuňa </v>
      </c>
      <c r="AN90" s="260"/>
      <c r="AO90" s="260"/>
      <c r="AP90" s="260"/>
      <c r="AQ90" s="32"/>
      <c r="AR90" s="33"/>
      <c r="AS90" s="257"/>
      <c r="AT90" s="258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75" customHeight="1" x14ac:dyDescent="0.2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57"/>
      <c r="AT91" s="258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 x14ac:dyDescent="0.2">
      <c r="A92" s="32"/>
      <c r="B92" s="33"/>
      <c r="C92" s="241" t="s">
        <v>58</v>
      </c>
      <c r="D92" s="237"/>
      <c r="E92" s="237"/>
      <c r="F92" s="237"/>
      <c r="G92" s="237"/>
      <c r="H92" s="60"/>
      <c r="I92" s="236" t="s">
        <v>59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60</v>
      </c>
      <c r="AH92" s="237"/>
      <c r="AI92" s="237"/>
      <c r="AJ92" s="237"/>
      <c r="AK92" s="237"/>
      <c r="AL92" s="237"/>
      <c r="AM92" s="237"/>
      <c r="AN92" s="236" t="s">
        <v>61</v>
      </c>
      <c r="AO92" s="237"/>
      <c r="AP92" s="238"/>
      <c r="AQ92" s="61" t="s">
        <v>62</v>
      </c>
      <c r="AR92" s="33"/>
      <c r="AS92" s="62" t="s">
        <v>63</v>
      </c>
      <c r="AT92" s="63" t="s">
        <v>64</v>
      </c>
      <c r="AU92" s="63" t="s">
        <v>65</v>
      </c>
      <c r="AV92" s="63" t="s">
        <v>66</v>
      </c>
      <c r="AW92" s="63" t="s">
        <v>67</v>
      </c>
      <c r="AX92" s="63" t="s">
        <v>68</v>
      </c>
      <c r="AY92" s="63" t="s">
        <v>69</v>
      </c>
      <c r="AZ92" s="63" t="s">
        <v>70</v>
      </c>
      <c r="BA92" s="63" t="s">
        <v>71</v>
      </c>
      <c r="BB92" s="63" t="s">
        <v>72</v>
      </c>
      <c r="BC92" s="63" t="s">
        <v>73</v>
      </c>
      <c r="BD92" s="64" t="s">
        <v>74</v>
      </c>
      <c r="BE92" s="32"/>
    </row>
    <row r="93" spans="1:91" s="2" customFormat="1" ht="10.7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" customHeight="1" x14ac:dyDescent="0.2">
      <c r="B94" s="68"/>
      <c r="C94" s="69" t="s">
        <v>75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29">
        <f>ROUND(SUM(AG95:AG97),2)</f>
        <v>0</v>
      </c>
      <c r="AH94" s="229"/>
      <c r="AI94" s="229"/>
      <c r="AJ94" s="229"/>
      <c r="AK94" s="229"/>
      <c r="AL94" s="229"/>
      <c r="AM94" s="229"/>
      <c r="AN94" s="230">
        <f>SUM(AG94,AT94)</f>
        <v>0</v>
      </c>
      <c r="AO94" s="230"/>
      <c r="AP94" s="230"/>
      <c r="AQ94" s="72" t="s">
        <v>1</v>
      </c>
      <c r="AR94" s="68"/>
      <c r="AS94" s="73">
        <f>ROUND(SUM(AS95:AS97),2)</f>
        <v>0</v>
      </c>
      <c r="AT94" s="74">
        <f>ROUND(SUM(AV94:AW94),2)</f>
        <v>0</v>
      </c>
      <c r="AU94" s="75">
        <f>ROUND(SUM(AU95:AU97),5)</f>
        <v>0</v>
      </c>
      <c r="AV94" s="74">
        <f>ROUND(AZ94*L32,2)</f>
        <v>0</v>
      </c>
      <c r="AW94" s="74">
        <f>ROUND(BA94*L33,2)</f>
        <v>0</v>
      </c>
      <c r="AX94" s="74">
        <f>ROUND(BB94*L32,2)</f>
        <v>0</v>
      </c>
      <c r="AY94" s="74">
        <f>ROUND(BC94*L33,2)</f>
        <v>0</v>
      </c>
      <c r="AZ94" s="74">
        <f>ROUND(SUM(AZ95:AZ97),2)</f>
        <v>0</v>
      </c>
      <c r="BA94" s="74">
        <f>ROUND(SUM(BA95:BA97),2)</f>
        <v>0</v>
      </c>
      <c r="BB94" s="74">
        <f>ROUND(SUM(BB95:BB97),2)</f>
        <v>0</v>
      </c>
      <c r="BC94" s="74">
        <f>ROUND(SUM(BC95:BC97),2)</f>
        <v>0</v>
      </c>
      <c r="BD94" s="76">
        <f>ROUND(SUM(BD95:BD97),2)</f>
        <v>0</v>
      </c>
      <c r="BS94" s="77" t="s">
        <v>76</v>
      </c>
      <c r="BT94" s="77" t="s">
        <v>77</v>
      </c>
      <c r="BU94" s="78" t="s">
        <v>78</v>
      </c>
      <c r="BV94" s="77" t="s">
        <v>79</v>
      </c>
      <c r="BW94" s="77" t="s">
        <v>5</v>
      </c>
      <c r="BX94" s="77" t="s">
        <v>80</v>
      </c>
      <c r="CL94" s="77" t="s">
        <v>1</v>
      </c>
    </row>
    <row r="95" spans="1:91" s="7" customFormat="1" ht="27" customHeight="1" x14ac:dyDescent="0.2">
      <c r="A95" s="79" t="s">
        <v>81</v>
      </c>
      <c r="B95" s="80"/>
      <c r="C95" s="81"/>
      <c r="D95" s="242" t="s">
        <v>82</v>
      </c>
      <c r="E95" s="242"/>
      <c r="F95" s="242"/>
      <c r="G95" s="242"/>
      <c r="H95" s="242"/>
      <c r="I95" s="82"/>
      <c r="J95" s="242" t="s">
        <v>83</v>
      </c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27">
        <f>'01 - SO.01 - Riešený obje...'!J32</f>
        <v>0</v>
      </c>
      <c r="AH95" s="228"/>
      <c r="AI95" s="228"/>
      <c r="AJ95" s="228"/>
      <c r="AK95" s="228"/>
      <c r="AL95" s="228"/>
      <c r="AM95" s="228"/>
      <c r="AN95" s="227">
        <f>SUM(AG95,AT95)</f>
        <v>0</v>
      </c>
      <c r="AO95" s="228"/>
      <c r="AP95" s="228"/>
      <c r="AQ95" s="83" t="s">
        <v>84</v>
      </c>
      <c r="AR95" s="80"/>
      <c r="AS95" s="84">
        <v>0</v>
      </c>
      <c r="AT95" s="85">
        <f>ROUND(SUM(AV95:AW95),2)</f>
        <v>0</v>
      </c>
      <c r="AU95" s="86">
        <f>'01 - SO.01 - Riešený obje...'!P200</f>
        <v>0</v>
      </c>
      <c r="AV95" s="85">
        <f>'01 - SO.01 - Riešený obje...'!J35</f>
        <v>0</v>
      </c>
      <c r="AW95" s="85">
        <f>'01 - SO.01 - Riešený obje...'!J36</f>
        <v>0</v>
      </c>
      <c r="AX95" s="85">
        <f>'01 - SO.01 - Riešený obje...'!J37</f>
        <v>0</v>
      </c>
      <c r="AY95" s="85">
        <f>'01 - SO.01 - Riešený obje...'!J38</f>
        <v>0</v>
      </c>
      <c r="AZ95" s="85">
        <f>'01 - SO.01 - Riešený obje...'!F35</f>
        <v>0</v>
      </c>
      <c r="BA95" s="85">
        <f>'01 - SO.01 - Riešený obje...'!F36</f>
        <v>0</v>
      </c>
      <c r="BB95" s="85">
        <f>'01 - SO.01 - Riešený obje...'!F37</f>
        <v>0</v>
      </c>
      <c r="BC95" s="85">
        <f>'01 - SO.01 - Riešený obje...'!F38</f>
        <v>0</v>
      </c>
      <c r="BD95" s="87">
        <f>'01 - SO.01 - Riešený obje...'!F39</f>
        <v>0</v>
      </c>
      <c r="BT95" s="88" t="s">
        <v>85</v>
      </c>
      <c r="BV95" s="88" t="s">
        <v>79</v>
      </c>
      <c r="BW95" s="88" t="s">
        <v>86</v>
      </c>
      <c r="BX95" s="88" t="s">
        <v>5</v>
      </c>
      <c r="CL95" s="88" t="s">
        <v>1</v>
      </c>
      <c r="CM95" s="88" t="s">
        <v>77</v>
      </c>
    </row>
    <row r="96" spans="1:91" s="7" customFormat="1" ht="27" customHeight="1" x14ac:dyDescent="0.2">
      <c r="A96" s="79" t="s">
        <v>81</v>
      </c>
      <c r="B96" s="80"/>
      <c r="C96" s="81"/>
      <c r="D96" s="242" t="s">
        <v>87</v>
      </c>
      <c r="E96" s="242"/>
      <c r="F96" s="242"/>
      <c r="G96" s="242"/>
      <c r="H96" s="242"/>
      <c r="I96" s="82"/>
      <c r="J96" s="242" t="s">
        <v>88</v>
      </c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27">
        <f>'02 - SO.02 - Navrhovaný v...'!J32</f>
        <v>0</v>
      </c>
      <c r="AH96" s="228"/>
      <c r="AI96" s="228"/>
      <c r="AJ96" s="228"/>
      <c r="AK96" s="228"/>
      <c r="AL96" s="228"/>
      <c r="AM96" s="228"/>
      <c r="AN96" s="227">
        <f>SUM(AG96,AT96)</f>
        <v>0</v>
      </c>
      <c r="AO96" s="228"/>
      <c r="AP96" s="228"/>
      <c r="AQ96" s="83" t="s">
        <v>84</v>
      </c>
      <c r="AR96" s="80"/>
      <c r="AS96" s="84">
        <v>0</v>
      </c>
      <c r="AT96" s="85">
        <f>ROUND(SUM(AV96:AW96),2)</f>
        <v>0</v>
      </c>
      <c r="AU96" s="86">
        <f>'02 - SO.02 - Navrhovaný v...'!P143</f>
        <v>0</v>
      </c>
      <c r="AV96" s="85">
        <f>'02 - SO.02 - Navrhovaný v...'!J35</f>
        <v>0</v>
      </c>
      <c r="AW96" s="85">
        <f>'02 - SO.02 - Navrhovaný v...'!J36</f>
        <v>0</v>
      </c>
      <c r="AX96" s="85">
        <f>'02 - SO.02 - Navrhovaný v...'!J37</f>
        <v>0</v>
      </c>
      <c r="AY96" s="85">
        <f>'02 - SO.02 - Navrhovaný v...'!J38</f>
        <v>0</v>
      </c>
      <c r="AZ96" s="85">
        <f>'02 - SO.02 - Navrhovaný v...'!F35</f>
        <v>0</v>
      </c>
      <c r="BA96" s="85">
        <f>'02 - SO.02 - Navrhovaný v...'!F36</f>
        <v>0</v>
      </c>
      <c r="BB96" s="85">
        <f>'02 - SO.02 - Navrhovaný v...'!F37</f>
        <v>0</v>
      </c>
      <c r="BC96" s="85">
        <f>'02 - SO.02 - Navrhovaný v...'!F38</f>
        <v>0</v>
      </c>
      <c r="BD96" s="87">
        <f>'02 - SO.02 - Navrhovaný v...'!F39</f>
        <v>0</v>
      </c>
      <c r="BT96" s="88" t="s">
        <v>85</v>
      </c>
      <c r="BV96" s="88" t="s">
        <v>79</v>
      </c>
      <c r="BW96" s="88" t="s">
        <v>89</v>
      </c>
      <c r="BX96" s="88" t="s">
        <v>5</v>
      </c>
      <c r="CL96" s="88" t="s">
        <v>1</v>
      </c>
      <c r="CM96" s="88" t="s">
        <v>77</v>
      </c>
    </row>
    <row r="97" spans="1:91" s="7" customFormat="1" ht="40.5" customHeight="1" x14ac:dyDescent="0.2">
      <c r="A97" s="79" t="s">
        <v>81</v>
      </c>
      <c r="B97" s="80"/>
      <c r="C97" s="81"/>
      <c r="D97" s="242" t="s">
        <v>90</v>
      </c>
      <c r="E97" s="242"/>
      <c r="F97" s="242"/>
      <c r="G97" s="242"/>
      <c r="H97" s="242"/>
      <c r="I97" s="82"/>
      <c r="J97" s="242" t="s">
        <v>91</v>
      </c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27">
        <f>'03 - SO.03 - Navrhovaný o...'!J32</f>
        <v>0</v>
      </c>
      <c r="AH97" s="228"/>
      <c r="AI97" s="228"/>
      <c r="AJ97" s="228"/>
      <c r="AK97" s="228"/>
      <c r="AL97" s="228"/>
      <c r="AM97" s="228"/>
      <c r="AN97" s="227">
        <f>SUM(AG97,AT97)</f>
        <v>0</v>
      </c>
      <c r="AO97" s="228"/>
      <c r="AP97" s="228"/>
      <c r="AQ97" s="83" t="s">
        <v>84</v>
      </c>
      <c r="AR97" s="80"/>
      <c r="AS97" s="89">
        <v>0</v>
      </c>
      <c r="AT97" s="90">
        <f>ROUND(SUM(AV97:AW97),2)</f>
        <v>0</v>
      </c>
      <c r="AU97" s="91">
        <f>'03 - SO.03 - Navrhovaný o...'!P147</f>
        <v>0</v>
      </c>
      <c r="AV97" s="90">
        <f>'03 - SO.03 - Navrhovaný o...'!J35</f>
        <v>0</v>
      </c>
      <c r="AW97" s="90">
        <f>'03 - SO.03 - Navrhovaný o...'!J36</f>
        <v>0</v>
      </c>
      <c r="AX97" s="90">
        <f>'03 - SO.03 - Navrhovaný o...'!J37</f>
        <v>0</v>
      </c>
      <c r="AY97" s="90">
        <f>'03 - SO.03 - Navrhovaný o...'!J38</f>
        <v>0</v>
      </c>
      <c r="AZ97" s="90">
        <f>'03 - SO.03 - Navrhovaný o...'!F35</f>
        <v>0</v>
      </c>
      <c r="BA97" s="90">
        <f>'03 - SO.03 - Navrhovaný o...'!F36</f>
        <v>0</v>
      </c>
      <c r="BB97" s="90">
        <f>'03 - SO.03 - Navrhovaný o...'!F37</f>
        <v>0</v>
      </c>
      <c r="BC97" s="90">
        <f>'03 - SO.03 - Navrhovaný o...'!F38</f>
        <v>0</v>
      </c>
      <c r="BD97" s="92">
        <f>'03 - SO.03 - Navrhovaný o...'!F39</f>
        <v>0</v>
      </c>
      <c r="BT97" s="88" t="s">
        <v>85</v>
      </c>
      <c r="BV97" s="88" t="s">
        <v>79</v>
      </c>
      <c r="BW97" s="88" t="s">
        <v>92</v>
      </c>
      <c r="BX97" s="88" t="s">
        <v>5</v>
      </c>
      <c r="CL97" s="88" t="s">
        <v>1</v>
      </c>
      <c r="CM97" s="88" t="s">
        <v>77</v>
      </c>
    </row>
    <row r="98" spans="1:91" x14ac:dyDescent="0.2">
      <c r="B98" s="19"/>
      <c r="AR98" s="19"/>
    </row>
    <row r="99" spans="1:91" s="2" customFormat="1" ht="30" customHeight="1" x14ac:dyDescent="0.2">
      <c r="A99" s="32"/>
      <c r="B99" s="33"/>
      <c r="C99" s="69" t="s">
        <v>93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230">
        <f>ROUND(SUM(AG100:AG103), 2)</f>
        <v>0</v>
      </c>
      <c r="AH99" s="230"/>
      <c r="AI99" s="230"/>
      <c r="AJ99" s="230"/>
      <c r="AK99" s="230"/>
      <c r="AL99" s="230"/>
      <c r="AM99" s="230"/>
      <c r="AN99" s="230">
        <f>ROUND(SUM(AN100:AN103), 2)</f>
        <v>0</v>
      </c>
      <c r="AO99" s="230"/>
      <c r="AP99" s="230"/>
      <c r="AQ99" s="93"/>
      <c r="AR99" s="33"/>
      <c r="AS99" s="62" t="s">
        <v>94</v>
      </c>
      <c r="AT99" s="63" t="s">
        <v>95</v>
      </c>
      <c r="AU99" s="63" t="s">
        <v>41</v>
      </c>
      <c r="AV99" s="64" t="s">
        <v>64</v>
      </c>
      <c r="AW99" s="32"/>
      <c r="AX99" s="32"/>
      <c r="AY99" s="32"/>
      <c r="AZ99" s="32"/>
      <c r="BA99" s="32"/>
      <c r="BB99" s="32"/>
      <c r="BC99" s="32"/>
      <c r="BD99" s="32"/>
      <c r="BE99" s="32"/>
    </row>
    <row r="100" spans="1:91" s="2" customFormat="1" ht="20" customHeight="1" x14ac:dyDescent="0.2">
      <c r="A100" s="32"/>
      <c r="B100" s="33"/>
      <c r="C100" s="32"/>
      <c r="D100" s="243" t="s">
        <v>96</v>
      </c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32"/>
      <c r="AD100" s="32"/>
      <c r="AE100" s="32"/>
      <c r="AF100" s="32"/>
      <c r="AG100" s="245">
        <f>ROUND(AG94 * AS100, 2)</f>
        <v>0</v>
      </c>
      <c r="AH100" s="246"/>
      <c r="AI100" s="246"/>
      <c r="AJ100" s="246"/>
      <c r="AK100" s="246"/>
      <c r="AL100" s="246"/>
      <c r="AM100" s="246"/>
      <c r="AN100" s="246">
        <f>ROUND(AG100 + AV100, 2)</f>
        <v>0</v>
      </c>
      <c r="AO100" s="246"/>
      <c r="AP100" s="246"/>
      <c r="AQ100" s="32"/>
      <c r="AR100" s="33"/>
      <c r="AS100" s="95">
        <v>0</v>
      </c>
      <c r="AT100" s="96" t="s">
        <v>97</v>
      </c>
      <c r="AU100" s="96" t="s">
        <v>42</v>
      </c>
      <c r="AV100" s="97">
        <f>ROUND(IF(AU100="základná",AG100*L32,IF(AU100="znížená",AG100*L33,0)), 2)</f>
        <v>0</v>
      </c>
      <c r="AW100" s="32"/>
      <c r="AX100" s="32"/>
      <c r="AY100" s="32"/>
      <c r="AZ100" s="32"/>
      <c r="BA100" s="32"/>
      <c r="BB100" s="32"/>
      <c r="BC100" s="32"/>
      <c r="BD100" s="32"/>
      <c r="BE100" s="32"/>
      <c r="BV100" s="16" t="s">
        <v>98</v>
      </c>
      <c r="BY100" s="98">
        <f>IF(AU100="základná",AV100,0)</f>
        <v>0</v>
      </c>
      <c r="BZ100" s="98">
        <f>IF(AU100="znížená",AV100,0)</f>
        <v>0</v>
      </c>
      <c r="CA100" s="98">
        <v>0</v>
      </c>
      <c r="CB100" s="98">
        <v>0</v>
      </c>
      <c r="CC100" s="98">
        <v>0</v>
      </c>
      <c r="CD100" s="98">
        <f>IF(AU100="základná",AG100,0)</f>
        <v>0</v>
      </c>
      <c r="CE100" s="98">
        <f>IF(AU100="znížená",AG100,0)</f>
        <v>0</v>
      </c>
      <c r="CF100" s="98">
        <f>IF(AU100="zákl. prenesená",AG100,0)</f>
        <v>0</v>
      </c>
      <c r="CG100" s="98">
        <f>IF(AU100="zníž. prenesená",AG100,0)</f>
        <v>0</v>
      </c>
      <c r="CH100" s="98">
        <f>IF(AU100="nulová",AG100,0)</f>
        <v>0</v>
      </c>
      <c r="CI100" s="16">
        <f>IF(AU100="základná",1,IF(AU100="znížená",2,IF(AU100="zákl. prenesená",4,IF(AU100="zníž. prenesená",5,3))))</f>
        <v>1</v>
      </c>
      <c r="CJ100" s="16">
        <f>IF(AT100="stavebná časť",1,IF(AT100="investičná časť",2,3))</f>
        <v>1</v>
      </c>
      <c r="CK100" s="16" t="str">
        <f>IF(D100="Vyplň vlastné","","x")</f>
        <v>x</v>
      </c>
    </row>
    <row r="101" spans="1:91" s="2" customFormat="1" ht="20" customHeight="1" x14ac:dyDescent="0.2">
      <c r="A101" s="32"/>
      <c r="B101" s="33"/>
      <c r="C101" s="32"/>
      <c r="D101" s="244" t="s">
        <v>99</v>
      </c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32"/>
      <c r="AD101" s="32"/>
      <c r="AE101" s="32"/>
      <c r="AF101" s="32"/>
      <c r="AG101" s="245">
        <f>ROUND(AG94 * AS101, 2)</f>
        <v>0</v>
      </c>
      <c r="AH101" s="246"/>
      <c r="AI101" s="246"/>
      <c r="AJ101" s="246"/>
      <c r="AK101" s="246"/>
      <c r="AL101" s="246"/>
      <c r="AM101" s="246"/>
      <c r="AN101" s="246">
        <f>ROUND(AG101 + AV101, 2)</f>
        <v>0</v>
      </c>
      <c r="AO101" s="246"/>
      <c r="AP101" s="246"/>
      <c r="AQ101" s="32"/>
      <c r="AR101" s="33"/>
      <c r="AS101" s="95">
        <v>0</v>
      </c>
      <c r="AT101" s="96" t="s">
        <v>97</v>
      </c>
      <c r="AU101" s="96" t="s">
        <v>42</v>
      </c>
      <c r="AV101" s="97">
        <f>ROUND(IF(AU101="základná",AG101*L32,IF(AU101="znížená",AG101*L33,0)), 2)</f>
        <v>0</v>
      </c>
      <c r="AW101" s="32"/>
      <c r="AX101" s="32"/>
      <c r="AY101" s="32"/>
      <c r="AZ101" s="32"/>
      <c r="BA101" s="32"/>
      <c r="BB101" s="32"/>
      <c r="BC101" s="32"/>
      <c r="BD101" s="32"/>
      <c r="BE101" s="32"/>
      <c r="BV101" s="16" t="s">
        <v>100</v>
      </c>
      <c r="BY101" s="98">
        <f>IF(AU101="základná",AV101,0)</f>
        <v>0</v>
      </c>
      <c r="BZ101" s="98">
        <f>IF(AU101="znížená",AV101,0)</f>
        <v>0</v>
      </c>
      <c r="CA101" s="98">
        <v>0</v>
      </c>
      <c r="CB101" s="98">
        <v>0</v>
      </c>
      <c r="CC101" s="98">
        <v>0</v>
      </c>
      <c r="CD101" s="98">
        <f>IF(AU101="základná",AG101,0)</f>
        <v>0</v>
      </c>
      <c r="CE101" s="98">
        <f>IF(AU101="znížená",AG101,0)</f>
        <v>0</v>
      </c>
      <c r="CF101" s="98">
        <f>IF(AU101="zákl. prenesená",AG101,0)</f>
        <v>0</v>
      </c>
      <c r="CG101" s="98">
        <f>IF(AU101="zníž. prenesená",AG101,0)</f>
        <v>0</v>
      </c>
      <c r="CH101" s="98">
        <f>IF(AU101="nulová",AG101,0)</f>
        <v>0</v>
      </c>
      <c r="CI101" s="16">
        <f>IF(AU101="základná",1,IF(AU101="znížená",2,IF(AU101="zákl. prenesená",4,IF(AU101="zníž. prenesená",5,3))))</f>
        <v>1</v>
      </c>
      <c r="CJ101" s="16">
        <f>IF(AT101="stavebná časť",1,IF(AT101="investičná časť",2,3))</f>
        <v>1</v>
      </c>
      <c r="CK101" s="16" t="str">
        <f>IF(D101="Vyplň vlastné","","x")</f>
        <v/>
      </c>
    </row>
    <row r="102" spans="1:91" s="2" customFormat="1" ht="20" customHeight="1" x14ac:dyDescent="0.2">
      <c r="A102" s="32"/>
      <c r="B102" s="33"/>
      <c r="C102" s="32"/>
      <c r="D102" s="244" t="s">
        <v>99</v>
      </c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32"/>
      <c r="AD102" s="32"/>
      <c r="AE102" s="32"/>
      <c r="AF102" s="32"/>
      <c r="AG102" s="245">
        <f>ROUND(AG94 * AS102, 2)</f>
        <v>0</v>
      </c>
      <c r="AH102" s="246"/>
      <c r="AI102" s="246"/>
      <c r="AJ102" s="246"/>
      <c r="AK102" s="246"/>
      <c r="AL102" s="246"/>
      <c r="AM102" s="246"/>
      <c r="AN102" s="246">
        <f>ROUND(AG102 + AV102, 2)</f>
        <v>0</v>
      </c>
      <c r="AO102" s="246"/>
      <c r="AP102" s="246"/>
      <c r="AQ102" s="32"/>
      <c r="AR102" s="33"/>
      <c r="AS102" s="95">
        <v>0</v>
      </c>
      <c r="AT102" s="96" t="s">
        <v>97</v>
      </c>
      <c r="AU102" s="96" t="s">
        <v>42</v>
      </c>
      <c r="AV102" s="97">
        <f>ROUND(IF(AU102="základná",AG102*L32,IF(AU102="znížená",AG102*L33,0)), 2)</f>
        <v>0</v>
      </c>
      <c r="AW102" s="32"/>
      <c r="AX102" s="32"/>
      <c r="AY102" s="32"/>
      <c r="AZ102" s="32"/>
      <c r="BA102" s="32"/>
      <c r="BB102" s="32"/>
      <c r="BC102" s="32"/>
      <c r="BD102" s="32"/>
      <c r="BE102" s="32"/>
      <c r="BV102" s="16" t="s">
        <v>100</v>
      </c>
      <c r="BY102" s="98">
        <f>IF(AU102="základná",AV102,0)</f>
        <v>0</v>
      </c>
      <c r="BZ102" s="98">
        <f>IF(AU102="znížená",AV102,0)</f>
        <v>0</v>
      </c>
      <c r="CA102" s="98">
        <v>0</v>
      </c>
      <c r="CB102" s="98">
        <v>0</v>
      </c>
      <c r="CC102" s="98">
        <v>0</v>
      </c>
      <c r="CD102" s="98">
        <f>IF(AU102="základná",AG102,0)</f>
        <v>0</v>
      </c>
      <c r="CE102" s="98">
        <f>IF(AU102="znížená",AG102,0)</f>
        <v>0</v>
      </c>
      <c r="CF102" s="98">
        <f>IF(AU102="zákl. prenesená",AG102,0)</f>
        <v>0</v>
      </c>
      <c r="CG102" s="98">
        <f>IF(AU102="zníž. prenesená",AG102,0)</f>
        <v>0</v>
      </c>
      <c r="CH102" s="98">
        <f>IF(AU102="nulová",AG102,0)</f>
        <v>0</v>
      </c>
      <c r="CI102" s="16">
        <f>IF(AU102="základná",1,IF(AU102="znížená",2,IF(AU102="zákl. prenesená",4,IF(AU102="zníž. prenesená",5,3))))</f>
        <v>1</v>
      </c>
      <c r="CJ102" s="16">
        <f>IF(AT102="stavebná časť",1,IF(AT102="investičná časť",2,3))</f>
        <v>1</v>
      </c>
      <c r="CK102" s="16" t="str">
        <f>IF(D102="Vyplň vlastné","","x")</f>
        <v/>
      </c>
    </row>
    <row r="103" spans="1:91" s="2" customFormat="1" ht="20" customHeight="1" x14ac:dyDescent="0.2">
      <c r="A103" s="32"/>
      <c r="B103" s="33"/>
      <c r="C103" s="32"/>
      <c r="D103" s="244" t="s">
        <v>99</v>
      </c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32"/>
      <c r="AD103" s="32"/>
      <c r="AE103" s="32"/>
      <c r="AF103" s="32"/>
      <c r="AG103" s="245">
        <f>ROUND(AG94 * AS103, 2)</f>
        <v>0</v>
      </c>
      <c r="AH103" s="246"/>
      <c r="AI103" s="246"/>
      <c r="AJ103" s="246"/>
      <c r="AK103" s="246"/>
      <c r="AL103" s="246"/>
      <c r="AM103" s="246"/>
      <c r="AN103" s="246">
        <f>ROUND(AG103 + AV103, 2)</f>
        <v>0</v>
      </c>
      <c r="AO103" s="246"/>
      <c r="AP103" s="246"/>
      <c r="AQ103" s="32"/>
      <c r="AR103" s="33"/>
      <c r="AS103" s="99">
        <v>0</v>
      </c>
      <c r="AT103" s="100" t="s">
        <v>97</v>
      </c>
      <c r="AU103" s="100" t="s">
        <v>42</v>
      </c>
      <c r="AV103" s="101">
        <f>ROUND(IF(AU103="základná",AG103*L32,IF(AU103="znížená",AG103*L33,0)), 2)</f>
        <v>0</v>
      </c>
      <c r="AW103" s="32"/>
      <c r="AX103" s="32"/>
      <c r="AY103" s="32"/>
      <c r="AZ103" s="32"/>
      <c r="BA103" s="32"/>
      <c r="BB103" s="32"/>
      <c r="BC103" s="32"/>
      <c r="BD103" s="32"/>
      <c r="BE103" s="32"/>
      <c r="BV103" s="16" t="s">
        <v>100</v>
      </c>
      <c r="BY103" s="98">
        <f>IF(AU103="základná",AV103,0)</f>
        <v>0</v>
      </c>
      <c r="BZ103" s="98">
        <f>IF(AU103="znížená",AV103,0)</f>
        <v>0</v>
      </c>
      <c r="CA103" s="98">
        <v>0</v>
      </c>
      <c r="CB103" s="98">
        <v>0</v>
      </c>
      <c r="CC103" s="98">
        <v>0</v>
      </c>
      <c r="CD103" s="98">
        <f>IF(AU103="základná",AG103,0)</f>
        <v>0</v>
      </c>
      <c r="CE103" s="98">
        <f>IF(AU103="znížená",AG103,0)</f>
        <v>0</v>
      </c>
      <c r="CF103" s="98">
        <f>IF(AU103="zákl. prenesená",AG103,0)</f>
        <v>0</v>
      </c>
      <c r="CG103" s="98">
        <f>IF(AU103="zníž. prenesená",AG103,0)</f>
        <v>0</v>
      </c>
      <c r="CH103" s="98">
        <f>IF(AU103="nulová",AG103,0)</f>
        <v>0</v>
      </c>
      <c r="CI103" s="16">
        <f>IF(AU103="základná",1,IF(AU103="znížená",2,IF(AU103="zákl. prenesená",4,IF(AU103="zníž. prenesená",5,3))))</f>
        <v>1</v>
      </c>
      <c r="CJ103" s="16">
        <f>IF(AT103="stavebná časť",1,IF(AT103="investičná časť",2,3))</f>
        <v>1</v>
      </c>
      <c r="CK103" s="16" t="str">
        <f>IF(D103="Vyplň vlastné","","x")</f>
        <v/>
      </c>
    </row>
    <row r="104" spans="1:91" s="2" customFormat="1" ht="10.75" customHeight="1" x14ac:dyDescent="0.2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3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</row>
    <row r="105" spans="1:91" s="2" customFormat="1" ht="30" customHeight="1" x14ac:dyDescent="0.2">
      <c r="A105" s="32"/>
      <c r="B105" s="33"/>
      <c r="C105" s="102" t="s">
        <v>101</v>
      </c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240">
        <f>ROUND(AG94 + AG99, 2)</f>
        <v>0</v>
      </c>
      <c r="AH105" s="240"/>
      <c r="AI105" s="240"/>
      <c r="AJ105" s="240"/>
      <c r="AK105" s="240"/>
      <c r="AL105" s="240"/>
      <c r="AM105" s="240"/>
      <c r="AN105" s="240">
        <f>ROUND(AN94 + AN99, 2)</f>
        <v>0</v>
      </c>
      <c r="AO105" s="240"/>
      <c r="AP105" s="240"/>
      <c r="AQ105" s="103"/>
      <c r="AR105" s="33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</row>
    <row r="106" spans="1:91" s="2" customFormat="1" ht="6.9" customHeight="1" x14ac:dyDescent="0.2">
      <c r="A106" s="32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33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</row>
  </sheetData>
  <mergeCells count="68">
    <mergeCell ref="AK36:AO36"/>
    <mergeCell ref="AK38:AO38"/>
    <mergeCell ref="AK26:AO26"/>
    <mergeCell ref="AK27:AO27"/>
    <mergeCell ref="AK29:AO29"/>
    <mergeCell ref="W32:AE32"/>
    <mergeCell ref="AK32:AO32"/>
    <mergeCell ref="L31:P31"/>
    <mergeCell ref="W31:AE31"/>
    <mergeCell ref="AK31:AO31"/>
    <mergeCell ref="AS89:AT91"/>
    <mergeCell ref="AM90:AP90"/>
    <mergeCell ref="L85:AO85"/>
    <mergeCell ref="AM87:AN87"/>
    <mergeCell ref="AM89:AP89"/>
    <mergeCell ref="X38:AB38"/>
    <mergeCell ref="W33:AE33"/>
    <mergeCell ref="AK33:AO33"/>
    <mergeCell ref="W34:AE34"/>
    <mergeCell ref="AK34:AO34"/>
    <mergeCell ref="W35:AE35"/>
    <mergeCell ref="AK35:AO35"/>
    <mergeCell ref="W36:AE36"/>
    <mergeCell ref="L32:P32"/>
    <mergeCell ref="L33:P33"/>
    <mergeCell ref="L34:P34"/>
    <mergeCell ref="L35:P35"/>
    <mergeCell ref="L36:P36"/>
    <mergeCell ref="AG103:AM103"/>
    <mergeCell ref="AG100:AM100"/>
    <mergeCell ref="AN100:AP100"/>
    <mergeCell ref="AG101:AM101"/>
    <mergeCell ref="AN101:AP101"/>
    <mergeCell ref="AG102:AM102"/>
    <mergeCell ref="AN102:AP102"/>
    <mergeCell ref="AN103:AP103"/>
    <mergeCell ref="AG99:AM99"/>
    <mergeCell ref="AN99:AP99"/>
    <mergeCell ref="AG105:AM105"/>
    <mergeCell ref="AN105:AP105"/>
    <mergeCell ref="C92:G92"/>
    <mergeCell ref="I92:AF92"/>
    <mergeCell ref="D95:H95"/>
    <mergeCell ref="J95:AF95"/>
    <mergeCell ref="D96:H96"/>
    <mergeCell ref="J96:AF96"/>
    <mergeCell ref="D97:H97"/>
    <mergeCell ref="J97:AF97"/>
    <mergeCell ref="D100:AB100"/>
    <mergeCell ref="D101:AB101"/>
    <mergeCell ref="D102:AB102"/>
    <mergeCell ref="D103:AB103"/>
    <mergeCell ref="AN97:AP97"/>
    <mergeCell ref="AG97:AM97"/>
    <mergeCell ref="AG94:AM94"/>
    <mergeCell ref="AN94:AP94"/>
    <mergeCell ref="AR2:BE2"/>
    <mergeCell ref="BE5:BE34"/>
    <mergeCell ref="AN92:AP92"/>
    <mergeCell ref="AG92:AM92"/>
    <mergeCell ref="AN95:AP95"/>
    <mergeCell ref="AG95:AM95"/>
    <mergeCell ref="AN96:AP96"/>
    <mergeCell ref="AG96:AM96"/>
    <mergeCell ref="K5:AO5"/>
    <mergeCell ref="K6:AO6"/>
    <mergeCell ref="E14:AJ14"/>
    <mergeCell ref="E23:AN23"/>
  </mergeCells>
  <dataValidations count="2">
    <dataValidation type="list" allowBlank="1" showInputMessage="1" showErrorMessage="1" error="Povolené sú hodnoty základná, znížená, nulová." sqref="AU99:AU103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>
      <formula1>"stavebná časť, technologická časť, investičná časť"</formula1>
    </dataValidation>
  </dataValidations>
  <hyperlinks>
    <hyperlink ref="A95" location="'01 - SO.01 - Riešený obje...'!C2" display="/"/>
    <hyperlink ref="A96" location="'02 - SO.02 - Navrhovaný v...'!C2" display="/"/>
    <hyperlink ref="A97" location="'03 - SO.03 - Navrhovaný 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39"/>
  <sheetViews>
    <sheetView showGridLines="0" tabSelected="1" topLeftCell="A16" workbookViewId="0">
      <selection activeCell="J196" sqref="J196:J197"/>
    </sheetView>
  </sheetViews>
  <sheetFormatPr defaultRowHeight="10" x14ac:dyDescent="0.2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88671875" style="1" customWidth="1"/>
    <col min="7" max="7" width="7" style="1" customWidth="1"/>
    <col min="8" max="8" width="11.44140625" style="1" customWidth="1"/>
    <col min="9" max="9" width="20.109375" style="105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886718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" customHeight="1" x14ac:dyDescent="0.2">
      <c r="I2" s="105"/>
      <c r="L2" s="231" t="s">
        <v>6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86</v>
      </c>
    </row>
    <row r="3" spans="1:46" s="1" customFormat="1" ht="6.9" customHeight="1" x14ac:dyDescent="0.2">
      <c r="B3" s="17"/>
      <c r="C3" s="18"/>
      <c r="D3" s="18"/>
      <c r="E3" s="18"/>
      <c r="F3" s="18"/>
      <c r="G3" s="18"/>
      <c r="H3" s="18"/>
      <c r="I3" s="106"/>
      <c r="J3" s="18"/>
      <c r="K3" s="18"/>
      <c r="L3" s="19"/>
      <c r="AT3" s="16" t="s">
        <v>77</v>
      </c>
    </row>
    <row r="4" spans="1:46" s="1" customFormat="1" ht="24.9" customHeight="1" x14ac:dyDescent="0.2">
      <c r="B4" s="19"/>
      <c r="D4" s="20" t="s">
        <v>102</v>
      </c>
      <c r="I4" s="105"/>
      <c r="L4" s="19"/>
      <c r="M4" s="107" t="s">
        <v>10</v>
      </c>
      <c r="AT4" s="16" t="s">
        <v>4</v>
      </c>
    </row>
    <row r="5" spans="1:46" s="1" customFormat="1" ht="6.9" customHeight="1" x14ac:dyDescent="0.2">
      <c r="B5" s="19"/>
      <c r="I5" s="105"/>
      <c r="L5" s="19"/>
    </row>
    <row r="6" spans="1:46" s="1" customFormat="1" ht="12" customHeight="1" x14ac:dyDescent="0.2">
      <c r="B6" s="19"/>
      <c r="D6" s="26" t="s">
        <v>15</v>
      </c>
      <c r="I6" s="105"/>
      <c r="L6" s="19"/>
    </row>
    <row r="7" spans="1:46" s="1" customFormat="1" ht="16.5" customHeight="1" x14ac:dyDescent="0.2">
      <c r="B7" s="19"/>
      <c r="E7" s="273" t="str">
        <f>'Rekapitulácia stavby'!K6</f>
        <v>Zmena účelu užívania budovy Kotolne č.s. 417 na Hasičskú zbrojnicu</v>
      </c>
      <c r="F7" s="274"/>
      <c r="G7" s="274"/>
      <c r="H7" s="274"/>
      <c r="I7" s="105"/>
      <c r="L7" s="19"/>
    </row>
    <row r="8" spans="1:46" s="2" customFormat="1" ht="12" customHeight="1" x14ac:dyDescent="0.2">
      <c r="A8" s="32"/>
      <c r="B8" s="33"/>
      <c r="C8" s="32"/>
      <c r="D8" s="26" t="s">
        <v>103</v>
      </c>
      <c r="E8" s="32"/>
      <c r="F8" s="32"/>
      <c r="G8" s="32"/>
      <c r="H8" s="32"/>
      <c r="I8" s="108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61" t="s">
        <v>104</v>
      </c>
      <c r="F9" s="275"/>
      <c r="G9" s="275"/>
      <c r="H9" s="275"/>
      <c r="I9" s="108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108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6" t="s">
        <v>17</v>
      </c>
      <c r="E11" s="32"/>
      <c r="F11" s="24" t="s">
        <v>1</v>
      </c>
      <c r="G11" s="32"/>
      <c r="H11" s="32"/>
      <c r="I11" s="109" t="s">
        <v>18</v>
      </c>
      <c r="J11" s="24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6" t="s">
        <v>19</v>
      </c>
      <c r="E12" s="32"/>
      <c r="F12" s="24" t="s">
        <v>20</v>
      </c>
      <c r="G12" s="32"/>
      <c r="H12" s="32"/>
      <c r="I12" s="109" t="s">
        <v>21</v>
      </c>
      <c r="J12" s="55" t="str">
        <f>'Rekapitulácia stavby'!AN8</f>
        <v>30. 1. 2020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75" customHeight="1" x14ac:dyDescent="0.2">
      <c r="A13" s="32"/>
      <c r="B13" s="33"/>
      <c r="C13" s="32"/>
      <c r="D13" s="32"/>
      <c r="E13" s="32"/>
      <c r="F13" s="32"/>
      <c r="G13" s="32"/>
      <c r="H13" s="32"/>
      <c r="I13" s="108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6" t="s">
        <v>23</v>
      </c>
      <c r="E14" s="32"/>
      <c r="F14" s="32"/>
      <c r="G14" s="32"/>
      <c r="H14" s="32"/>
      <c r="I14" s="109" t="s">
        <v>24</v>
      </c>
      <c r="J14" s="24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4" t="s">
        <v>25</v>
      </c>
      <c r="F15" s="32"/>
      <c r="G15" s="32"/>
      <c r="H15" s="32"/>
      <c r="I15" s="109" t="s">
        <v>26</v>
      </c>
      <c r="J15" s="24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108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6" t="s">
        <v>27</v>
      </c>
      <c r="E17" s="32"/>
      <c r="F17" s="32"/>
      <c r="G17" s="32"/>
      <c r="H17" s="32"/>
      <c r="I17" s="109" t="s">
        <v>24</v>
      </c>
      <c r="J17" s="27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76" t="str">
        <f>'Rekapitulácia stavby'!E14</f>
        <v>Vyplň údaj</v>
      </c>
      <c r="F18" s="249"/>
      <c r="G18" s="249"/>
      <c r="H18" s="249"/>
      <c r="I18" s="109" t="s">
        <v>26</v>
      </c>
      <c r="J18" s="27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108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6" t="s">
        <v>29</v>
      </c>
      <c r="E20" s="32"/>
      <c r="F20" s="32"/>
      <c r="G20" s="32"/>
      <c r="H20" s="32"/>
      <c r="I20" s="109" t="s">
        <v>24</v>
      </c>
      <c r="J20" s="24" t="s">
        <v>30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4" t="s">
        <v>31</v>
      </c>
      <c r="F21" s="32"/>
      <c r="G21" s="32"/>
      <c r="H21" s="32"/>
      <c r="I21" s="109" t="s">
        <v>26</v>
      </c>
      <c r="J21" s="24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108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6" t="s">
        <v>33</v>
      </c>
      <c r="E23" s="32"/>
      <c r="F23" s="32"/>
      <c r="G23" s="32"/>
      <c r="H23" s="32"/>
      <c r="I23" s="109" t="s">
        <v>24</v>
      </c>
      <c r="J23" s="24" t="s">
        <v>30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4" t="s">
        <v>31</v>
      </c>
      <c r="F24" s="32"/>
      <c r="G24" s="32"/>
      <c r="H24" s="32"/>
      <c r="I24" s="109" t="s">
        <v>26</v>
      </c>
      <c r="J24" s="24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108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6" t="s">
        <v>34</v>
      </c>
      <c r="E26" s="32"/>
      <c r="F26" s="32"/>
      <c r="G26" s="32"/>
      <c r="H26" s="32"/>
      <c r="I26" s="108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110"/>
      <c r="B27" s="111"/>
      <c r="C27" s="110"/>
      <c r="D27" s="110"/>
      <c r="E27" s="253" t="s">
        <v>1</v>
      </c>
      <c r="F27" s="253"/>
      <c r="G27" s="253"/>
      <c r="H27" s="253"/>
      <c r="I27" s="112"/>
      <c r="J27" s="110"/>
      <c r="K27" s="110"/>
      <c r="L27" s="113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108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114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" customHeight="1" x14ac:dyDescent="0.2">
      <c r="A30" s="32"/>
      <c r="B30" s="33"/>
      <c r="C30" s="32"/>
      <c r="D30" s="24" t="s">
        <v>105</v>
      </c>
      <c r="E30" s="32"/>
      <c r="F30" s="32"/>
      <c r="G30" s="32"/>
      <c r="H30" s="32"/>
      <c r="I30" s="108"/>
      <c r="J30" s="31">
        <f>J96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" customHeight="1" x14ac:dyDescent="0.2">
      <c r="A31" s="32"/>
      <c r="B31" s="33"/>
      <c r="C31" s="32"/>
      <c r="D31" s="30" t="s">
        <v>96</v>
      </c>
      <c r="E31" s="32"/>
      <c r="F31" s="32"/>
      <c r="G31" s="32"/>
      <c r="H31" s="32"/>
      <c r="I31" s="108"/>
      <c r="J31" s="31">
        <f>J173</f>
        <v>0</v>
      </c>
      <c r="K31" s="32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4" customHeight="1" x14ac:dyDescent="0.2">
      <c r="A32" s="32"/>
      <c r="B32" s="33"/>
      <c r="C32" s="32"/>
      <c r="D32" s="115" t="s">
        <v>37</v>
      </c>
      <c r="E32" s="32"/>
      <c r="F32" s="32"/>
      <c r="G32" s="32"/>
      <c r="H32" s="32"/>
      <c r="I32" s="108"/>
      <c r="J32" s="71">
        <f>ROUND(J30 + J31,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 x14ac:dyDescent="0.2">
      <c r="A33" s="32"/>
      <c r="B33" s="33"/>
      <c r="C33" s="32"/>
      <c r="D33" s="66"/>
      <c r="E33" s="66"/>
      <c r="F33" s="66"/>
      <c r="G33" s="66"/>
      <c r="H33" s="66"/>
      <c r="I33" s="114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32"/>
      <c r="F34" s="36" t="s">
        <v>39</v>
      </c>
      <c r="G34" s="32"/>
      <c r="H34" s="32"/>
      <c r="I34" s="116" t="s">
        <v>38</v>
      </c>
      <c r="J34" s="36" t="s">
        <v>40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 x14ac:dyDescent="0.2">
      <c r="A35" s="32"/>
      <c r="B35" s="33"/>
      <c r="C35" s="32"/>
      <c r="D35" s="117" t="s">
        <v>41</v>
      </c>
      <c r="E35" s="26" t="s">
        <v>42</v>
      </c>
      <c r="F35" s="118">
        <f>ROUND((SUM(BE173:BE180) + SUM(BE200:BE438)),  2)</f>
        <v>0</v>
      </c>
      <c r="G35" s="32"/>
      <c r="H35" s="32"/>
      <c r="I35" s="119">
        <v>0.2</v>
      </c>
      <c r="J35" s="118">
        <f>ROUND(((SUM(BE173:BE180) + SUM(BE200:BE438))*I35),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 x14ac:dyDescent="0.2">
      <c r="A36" s="32"/>
      <c r="B36" s="33"/>
      <c r="C36" s="32"/>
      <c r="D36" s="32"/>
      <c r="E36" s="26" t="s">
        <v>43</v>
      </c>
      <c r="F36" s="118">
        <f>ROUND((SUM(BF173:BF180) + SUM(BF200:BF438)),  2)</f>
        <v>0</v>
      </c>
      <c r="G36" s="32"/>
      <c r="H36" s="32"/>
      <c r="I36" s="119">
        <v>0.2</v>
      </c>
      <c r="J36" s="118">
        <f>ROUND(((SUM(BF173:BF180) + SUM(BF200:BF438))*I36),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6" t="s">
        <v>44</v>
      </c>
      <c r="F37" s="118">
        <f>ROUND((SUM(BG173:BG180) + SUM(BG200:BG438)),  2)</f>
        <v>0</v>
      </c>
      <c r="G37" s="32"/>
      <c r="H37" s="32"/>
      <c r="I37" s="119">
        <v>0.2</v>
      </c>
      <c r="J37" s="118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 x14ac:dyDescent="0.2">
      <c r="A38" s="32"/>
      <c r="B38" s="33"/>
      <c r="C38" s="32"/>
      <c r="D38" s="32"/>
      <c r="E38" s="26" t="s">
        <v>45</v>
      </c>
      <c r="F38" s="118">
        <f>ROUND((SUM(BH173:BH180) + SUM(BH200:BH438)),  2)</f>
        <v>0</v>
      </c>
      <c r="G38" s="32"/>
      <c r="H38" s="32"/>
      <c r="I38" s="119">
        <v>0.2</v>
      </c>
      <c r="J38" s="118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 x14ac:dyDescent="0.2">
      <c r="A39" s="32"/>
      <c r="B39" s="33"/>
      <c r="C39" s="32"/>
      <c r="D39" s="32"/>
      <c r="E39" s="26" t="s">
        <v>46</v>
      </c>
      <c r="F39" s="118">
        <f>ROUND((SUM(BI173:BI180) + SUM(BI200:BI438)),  2)</f>
        <v>0</v>
      </c>
      <c r="G39" s="32"/>
      <c r="H39" s="32"/>
      <c r="I39" s="119">
        <v>0</v>
      </c>
      <c r="J39" s="118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 x14ac:dyDescent="0.2">
      <c r="A40" s="32"/>
      <c r="B40" s="33"/>
      <c r="C40" s="32"/>
      <c r="D40" s="32"/>
      <c r="E40" s="32"/>
      <c r="F40" s="32"/>
      <c r="G40" s="32"/>
      <c r="H40" s="32"/>
      <c r="I40" s="108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4" customHeight="1" x14ac:dyDescent="0.2">
      <c r="A41" s="32"/>
      <c r="B41" s="33"/>
      <c r="C41" s="103"/>
      <c r="D41" s="120" t="s">
        <v>47</v>
      </c>
      <c r="E41" s="60"/>
      <c r="F41" s="60"/>
      <c r="G41" s="121" t="s">
        <v>48</v>
      </c>
      <c r="H41" s="122" t="s">
        <v>49</v>
      </c>
      <c r="I41" s="123"/>
      <c r="J41" s="124">
        <f>SUM(J32:J39)</f>
        <v>0</v>
      </c>
      <c r="K41" s="125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1.4" customHeight="1" x14ac:dyDescent="0.2">
      <c r="A42" s="32"/>
      <c r="B42" s="33"/>
      <c r="C42" s="32"/>
      <c r="D42" s="32"/>
      <c r="E42" s="32"/>
      <c r="F42" s="32"/>
      <c r="G42" s="32"/>
      <c r="H42" s="32"/>
      <c r="I42" s="108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hidden="1" customHeight="1" x14ac:dyDescent="0.2">
      <c r="B43" s="19"/>
      <c r="I43" s="105"/>
      <c r="L43" s="19"/>
    </row>
    <row r="44" spans="1:31" s="1" customFormat="1" ht="14.4" hidden="1" customHeight="1" x14ac:dyDescent="0.2">
      <c r="B44" s="19"/>
      <c r="I44" s="105"/>
      <c r="L44" s="19"/>
    </row>
    <row r="45" spans="1:31" s="1" customFormat="1" ht="14.4" hidden="1" customHeight="1" x14ac:dyDescent="0.2">
      <c r="B45" s="19"/>
      <c r="I45" s="105"/>
      <c r="L45" s="19"/>
    </row>
    <row r="46" spans="1:31" s="1" customFormat="1" ht="14.4" hidden="1" customHeight="1" x14ac:dyDescent="0.2">
      <c r="B46" s="19"/>
      <c r="I46" s="105"/>
      <c r="L46" s="19"/>
    </row>
    <row r="47" spans="1:31" s="1" customFormat="1" ht="14.4" hidden="1" customHeight="1" x14ac:dyDescent="0.2">
      <c r="B47" s="19"/>
      <c r="I47" s="105"/>
      <c r="L47" s="19"/>
    </row>
    <row r="48" spans="1:31" s="1" customFormat="1" ht="14.4" hidden="1" customHeight="1" x14ac:dyDescent="0.2">
      <c r="B48" s="19"/>
      <c r="I48" s="105"/>
      <c r="L48" s="19"/>
    </row>
    <row r="49" spans="1:31" s="1" customFormat="1" ht="14.4" hidden="1" customHeight="1" x14ac:dyDescent="0.2">
      <c r="B49" s="19"/>
      <c r="I49" s="105"/>
      <c r="L49" s="19"/>
    </row>
    <row r="50" spans="1:31" s="2" customFormat="1" ht="14.4" customHeight="1" x14ac:dyDescent="0.2">
      <c r="B50" s="42"/>
      <c r="D50" s="43" t="s">
        <v>50</v>
      </c>
      <c r="E50" s="44"/>
      <c r="F50" s="44"/>
      <c r="G50" s="43" t="s">
        <v>51</v>
      </c>
      <c r="H50" s="44"/>
      <c r="I50" s="126"/>
      <c r="J50" s="44"/>
      <c r="K50" s="44"/>
      <c r="L50" s="42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5" x14ac:dyDescent="0.2">
      <c r="A61" s="32"/>
      <c r="B61" s="33"/>
      <c r="C61" s="32"/>
      <c r="D61" s="45" t="s">
        <v>52</v>
      </c>
      <c r="E61" s="35"/>
      <c r="F61" s="127" t="s">
        <v>53</v>
      </c>
      <c r="G61" s="45" t="s">
        <v>52</v>
      </c>
      <c r="H61" s="35"/>
      <c r="I61" s="128"/>
      <c r="J61" s="129" t="s">
        <v>53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3" x14ac:dyDescent="0.2">
      <c r="A65" s="32"/>
      <c r="B65" s="33"/>
      <c r="C65" s="32"/>
      <c r="D65" s="43" t="s">
        <v>54</v>
      </c>
      <c r="E65" s="46"/>
      <c r="F65" s="46"/>
      <c r="G65" s="43" t="s">
        <v>55</v>
      </c>
      <c r="H65" s="46"/>
      <c r="I65" s="130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5" x14ac:dyDescent="0.2">
      <c r="A76" s="32"/>
      <c r="B76" s="33"/>
      <c r="C76" s="32"/>
      <c r="D76" s="45" t="s">
        <v>52</v>
      </c>
      <c r="E76" s="35"/>
      <c r="F76" s="127" t="s">
        <v>53</v>
      </c>
      <c r="G76" s="45" t="s">
        <v>52</v>
      </c>
      <c r="H76" s="35"/>
      <c r="I76" s="128"/>
      <c r="J76" s="129" t="s">
        <v>53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131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132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0" t="s">
        <v>106</v>
      </c>
      <c r="D82" s="32"/>
      <c r="E82" s="32"/>
      <c r="F82" s="32"/>
      <c r="G82" s="32"/>
      <c r="H82" s="32"/>
      <c r="I82" s="108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108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6" t="s">
        <v>15</v>
      </c>
      <c r="D84" s="32"/>
      <c r="E84" s="32"/>
      <c r="F84" s="32"/>
      <c r="G84" s="32"/>
      <c r="H84" s="32"/>
      <c r="I84" s="108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73" t="str">
        <f>E7</f>
        <v>Zmena účelu užívania budovy Kotolne č.s. 417 na Hasičskú zbrojnicu</v>
      </c>
      <c r="F85" s="274"/>
      <c r="G85" s="274"/>
      <c r="H85" s="274"/>
      <c r="I85" s="108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6" t="s">
        <v>103</v>
      </c>
      <c r="D86" s="32"/>
      <c r="E86" s="32"/>
      <c r="F86" s="32"/>
      <c r="G86" s="32"/>
      <c r="H86" s="32"/>
      <c r="I86" s="108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61" t="str">
        <f>E9</f>
        <v>01 - SO.01 - Riešený objekt budovy - budova Kotolne č.s. 417</v>
      </c>
      <c r="F87" s="275"/>
      <c r="G87" s="275"/>
      <c r="H87" s="275"/>
      <c r="I87" s="108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108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6" t="s">
        <v>19</v>
      </c>
      <c r="D89" s="32"/>
      <c r="E89" s="32"/>
      <c r="F89" s="24" t="str">
        <f>F12</f>
        <v>Spišská Stará Ves č.s. 417</v>
      </c>
      <c r="G89" s="32"/>
      <c r="H89" s="32"/>
      <c r="I89" s="109" t="s">
        <v>21</v>
      </c>
      <c r="J89" s="55" t="str">
        <f>IF(J12="","",J12)</f>
        <v>30. 1. 2020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108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6" t="s">
        <v>23</v>
      </c>
      <c r="D91" s="32"/>
      <c r="E91" s="32"/>
      <c r="F91" s="24" t="str">
        <f>E15</f>
        <v>Mesto Spišská Stará Ves</v>
      </c>
      <c r="G91" s="32"/>
      <c r="H91" s="32"/>
      <c r="I91" s="109" t="s">
        <v>29</v>
      </c>
      <c r="J91" s="226" t="str">
        <f>E21</f>
        <v xml:space="preserve">Ing. Jozef Trebuňa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09" t="s">
        <v>33</v>
      </c>
      <c r="J92" s="226" t="str">
        <f>E24</f>
        <v xml:space="preserve">Ing. Jozef Trebuňa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4" customHeight="1" x14ac:dyDescent="0.2">
      <c r="A93" s="32"/>
      <c r="B93" s="33"/>
      <c r="C93" s="32"/>
      <c r="D93" s="32"/>
      <c r="E93" s="32"/>
      <c r="F93" s="32"/>
      <c r="G93" s="32"/>
      <c r="H93" s="32"/>
      <c r="I93" s="108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33" t="s">
        <v>107</v>
      </c>
      <c r="D94" s="103"/>
      <c r="E94" s="103"/>
      <c r="F94" s="103"/>
      <c r="G94" s="103"/>
      <c r="H94" s="103"/>
      <c r="I94" s="134"/>
      <c r="J94" s="135" t="s">
        <v>108</v>
      </c>
      <c r="K94" s="103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4" customHeight="1" x14ac:dyDescent="0.2">
      <c r="A95" s="32"/>
      <c r="B95" s="33"/>
      <c r="C95" s="32"/>
      <c r="D95" s="32"/>
      <c r="E95" s="32"/>
      <c r="F95" s="32"/>
      <c r="G95" s="32"/>
      <c r="H95" s="32"/>
      <c r="I95" s="108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75" customHeight="1" x14ac:dyDescent="0.2">
      <c r="A96" s="32"/>
      <c r="B96" s="33"/>
      <c r="C96" s="136" t="s">
        <v>109</v>
      </c>
      <c r="D96" s="32"/>
      <c r="E96" s="32"/>
      <c r="F96" s="32"/>
      <c r="G96" s="32"/>
      <c r="H96" s="32"/>
      <c r="I96" s="108"/>
      <c r="J96" s="71">
        <f>J200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6" t="s">
        <v>110</v>
      </c>
    </row>
    <row r="97" spans="2:12" s="9" customFormat="1" ht="24.9" customHeight="1" x14ac:dyDescent="0.2">
      <c r="B97" s="137"/>
      <c r="D97" s="138" t="s">
        <v>111</v>
      </c>
      <c r="E97" s="139"/>
      <c r="F97" s="139"/>
      <c r="G97" s="139"/>
      <c r="H97" s="139"/>
      <c r="I97" s="140"/>
      <c r="J97" s="141">
        <f>J201</f>
        <v>0</v>
      </c>
      <c r="L97" s="137"/>
    </row>
    <row r="98" spans="2:12" s="10" customFormat="1" ht="20" customHeight="1" x14ac:dyDescent="0.2">
      <c r="B98" s="142"/>
      <c r="D98" s="143" t="s">
        <v>112</v>
      </c>
      <c r="E98" s="144"/>
      <c r="F98" s="144"/>
      <c r="G98" s="144"/>
      <c r="H98" s="144"/>
      <c r="I98" s="145"/>
      <c r="J98" s="146">
        <f>J202</f>
        <v>0</v>
      </c>
      <c r="L98" s="142"/>
    </row>
    <row r="99" spans="2:12" s="9" customFormat="1" ht="24.9" customHeight="1" x14ac:dyDescent="0.2">
      <c r="B99" s="137"/>
      <c r="D99" s="138" t="s">
        <v>111</v>
      </c>
      <c r="E99" s="139"/>
      <c r="F99" s="139"/>
      <c r="G99" s="139"/>
      <c r="H99" s="139"/>
      <c r="I99" s="140"/>
      <c r="J99" s="141">
        <f>J207</f>
        <v>0</v>
      </c>
      <c r="L99" s="137"/>
    </row>
    <row r="100" spans="2:12" s="10" customFormat="1" ht="20" customHeight="1" x14ac:dyDescent="0.2">
      <c r="B100" s="142"/>
      <c r="D100" s="143" t="s">
        <v>113</v>
      </c>
      <c r="E100" s="144"/>
      <c r="F100" s="144"/>
      <c r="G100" s="144"/>
      <c r="H100" s="144"/>
      <c r="I100" s="145"/>
      <c r="J100" s="146">
        <f>J208</f>
        <v>0</v>
      </c>
      <c r="L100" s="142"/>
    </row>
    <row r="101" spans="2:12" s="9" customFormat="1" ht="24.9" customHeight="1" x14ac:dyDescent="0.2">
      <c r="B101" s="137"/>
      <c r="D101" s="138" t="s">
        <v>114</v>
      </c>
      <c r="E101" s="139"/>
      <c r="F101" s="139"/>
      <c r="G101" s="139"/>
      <c r="H101" s="139"/>
      <c r="I101" s="140"/>
      <c r="J101" s="141">
        <f>J211</f>
        <v>0</v>
      </c>
      <c r="L101" s="137"/>
    </row>
    <row r="102" spans="2:12" s="10" customFormat="1" ht="20" customHeight="1" x14ac:dyDescent="0.2">
      <c r="B102" s="142"/>
      <c r="D102" s="143" t="s">
        <v>115</v>
      </c>
      <c r="E102" s="144"/>
      <c r="F102" s="144"/>
      <c r="G102" s="144"/>
      <c r="H102" s="144"/>
      <c r="I102" s="145"/>
      <c r="J102" s="146">
        <f>J212</f>
        <v>0</v>
      </c>
      <c r="L102" s="142"/>
    </row>
    <row r="103" spans="2:12" s="9" customFormat="1" ht="24.9" customHeight="1" x14ac:dyDescent="0.2">
      <c r="B103" s="137"/>
      <c r="D103" s="138" t="s">
        <v>116</v>
      </c>
      <c r="E103" s="139"/>
      <c r="F103" s="139"/>
      <c r="G103" s="139"/>
      <c r="H103" s="139"/>
      <c r="I103" s="140"/>
      <c r="J103" s="141">
        <f>J215</f>
        <v>0</v>
      </c>
      <c r="L103" s="137"/>
    </row>
    <row r="104" spans="2:12" s="10" customFormat="1" ht="20" customHeight="1" x14ac:dyDescent="0.2">
      <c r="B104" s="142"/>
      <c r="D104" s="143" t="s">
        <v>117</v>
      </c>
      <c r="E104" s="144"/>
      <c r="F104" s="144"/>
      <c r="G104" s="144"/>
      <c r="H104" s="144"/>
      <c r="I104" s="145"/>
      <c r="J104" s="146">
        <f>J216</f>
        <v>0</v>
      </c>
      <c r="L104" s="142"/>
    </row>
    <row r="105" spans="2:12" s="9" customFormat="1" ht="24.9" customHeight="1" x14ac:dyDescent="0.2">
      <c r="B105" s="137"/>
      <c r="D105" s="138" t="s">
        <v>118</v>
      </c>
      <c r="E105" s="139"/>
      <c r="F105" s="139"/>
      <c r="G105" s="139"/>
      <c r="H105" s="139"/>
      <c r="I105" s="140"/>
      <c r="J105" s="141">
        <f>J222</f>
        <v>0</v>
      </c>
      <c r="L105" s="137"/>
    </row>
    <row r="106" spans="2:12" s="10" customFormat="1" ht="20" customHeight="1" x14ac:dyDescent="0.2">
      <c r="B106" s="142"/>
      <c r="D106" s="143" t="s">
        <v>119</v>
      </c>
      <c r="E106" s="144"/>
      <c r="F106" s="144"/>
      <c r="G106" s="144"/>
      <c r="H106" s="144"/>
      <c r="I106" s="145"/>
      <c r="J106" s="146">
        <f>J223</f>
        <v>0</v>
      </c>
      <c r="L106" s="142"/>
    </row>
    <row r="107" spans="2:12" s="10" customFormat="1" ht="20" customHeight="1" x14ac:dyDescent="0.2">
      <c r="B107" s="142"/>
      <c r="D107" s="143" t="s">
        <v>120</v>
      </c>
      <c r="E107" s="144"/>
      <c r="F107" s="144"/>
      <c r="G107" s="144"/>
      <c r="H107" s="144"/>
      <c r="I107" s="145"/>
      <c r="J107" s="146">
        <f>J233</f>
        <v>0</v>
      </c>
      <c r="L107" s="142"/>
    </row>
    <row r="108" spans="2:12" s="9" customFormat="1" ht="24.9" customHeight="1" x14ac:dyDescent="0.2">
      <c r="B108" s="137"/>
      <c r="D108" s="138" t="s">
        <v>118</v>
      </c>
      <c r="E108" s="139"/>
      <c r="F108" s="139"/>
      <c r="G108" s="139"/>
      <c r="H108" s="139"/>
      <c r="I108" s="140"/>
      <c r="J108" s="141">
        <f>J253</f>
        <v>0</v>
      </c>
      <c r="L108" s="137"/>
    </row>
    <row r="109" spans="2:12" s="10" customFormat="1" ht="20" customHeight="1" x14ac:dyDescent="0.2">
      <c r="B109" s="142"/>
      <c r="D109" s="143" t="s">
        <v>121</v>
      </c>
      <c r="E109" s="144"/>
      <c r="F109" s="144"/>
      <c r="G109" s="144"/>
      <c r="H109" s="144"/>
      <c r="I109" s="145"/>
      <c r="J109" s="146">
        <f>J254</f>
        <v>0</v>
      </c>
      <c r="L109" s="142"/>
    </row>
    <row r="110" spans="2:12" s="9" customFormat="1" ht="24.9" customHeight="1" x14ac:dyDescent="0.2">
      <c r="B110" s="137"/>
      <c r="D110" s="138" t="s">
        <v>122</v>
      </c>
      <c r="E110" s="139"/>
      <c r="F110" s="139"/>
      <c r="G110" s="139"/>
      <c r="H110" s="139"/>
      <c r="I110" s="140"/>
      <c r="J110" s="141">
        <f>J256</f>
        <v>0</v>
      </c>
      <c r="L110" s="137"/>
    </row>
    <row r="111" spans="2:12" s="10" customFormat="1" ht="20" customHeight="1" x14ac:dyDescent="0.2">
      <c r="B111" s="142"/>
      <c r="D111" s="143" t="s">
        <v>123</v>
      </c>
      <c r="E111" s="144"/>
      <c r="F111" s="144"/>
      <c r="G111" s="144"/>
      <c r="H111" s="144"/>
      <c r="I111" s="145"/>
      <c r="J111" s="146">
        <f>J257</f>
        <v>0</v>
      </c>
      <c r="L111" s="142"/>
    </row>
    <row r="112" spans="2:12" s="9" customFormat="1" ht="24.9" customHeight="1" x14ac:dyDescent="0.2">
      <c r="B112" s="137"/>
      <c r="D112" s="138" t="s">
        <v>122</v>
      </c>
      <c r="E112" s="139"/>
      <c r="F112" s="139"/>
      <c r="G112" s="139"/>
      <c r="H112" s="139"/>
      <c r="I112" s="140"/>
      <c r="J112" s="141">
        <f>J262</f>
        <v>0</v>
      </c>
      <c r="L112" s="137"/>
    </row>
    <row r="113" spans="2:12" s="10" customFormat="1" ht="20" customHeight="1" x14ac:dyDescent="0.2">
      <c r="B113" s="142"/>
      <c r="D113" s="143" t="s">
        <v>124</v>
      </c>
      <c r="E113" s="144"/>
      <c r="F113" s="144"/>
      <c r="G113" s="144"/>
      <c r="H113" s="144"/>
      <c r="I113" s="145"/>
      <c r="J113" s="146">
        <f>J263</f>
        <v>0</v>
      </c>
      <c r="L113" s="142"/>
    </row>
    <row r="114" spans="2:12" s="9" customFormat="1" ht="24.9" customHeight="1" x14ac:dyDescent="0.2">
      <c r="B114" s="137"/>
      <c r="D114" s="138" t="s">
        <v>125</v>
      </c>
      <c r="E114" s="139"/>
      <c r="F114" s="139"/>
      <c r="G114" s="139"/>
      <c r="H114" s="139"/>
      <c r="I114" s="140"/>
      <c r="J114" s="141">
        <f>J265</f>
        <v>0</v>
      </c>
      <c r="L114" s="137"/>
    </row>
    <row r="115" spans="2:12" s="10" customFormat="1" ht="20" customHeight="1" x14ac:dyDescent="0.2">
      <c r="B115" s="142"/>
      <c r="D115" s="143" t="s">
        <v>126</v>
      </c>
      <c r="E115" s="144"/>
      <c r="F115" s="144"/>
      <c r="G115" s="144"/>
      <c r="H115" s="144"/>
      <c r="I115" s="145"/>
      <c r="J115" s="146">
        <f>J266</f>
        <v>0</v>
      </c>
      <c r="L115" s="142"/>
    </row>
    <row r="116" spans="2:12" s="10" customFormat="1" ht="20" customHeight="1" x14ac:dyDescent="0.2">
      <c r="B116" s="142"/>
      <c r="D116" s="143" t="s">
        <v>127</v>
      </c>
      <c r="E116" s="144"/>
      <c r="F116" s="144"/>
      <c r="G116" s="144"/>
      <c r="H116" s="144"/>
      <c r="I116" s="145"/>
      <c r="J116" s="146">
        <f>J275</f>
        <v>0</v>
      </c>
      <c r="L116" s="142"/>
    </row>
    <row r="117" spans="2:12" s="9" customFormat="1" ht="24.9" customHeight="1" x14ac:dyDescent="0.2">
      <c r="B117" s="137"/>
      <c r="D117" s="138" t="s">
        <v>125</v>
      </c>
      <c r="E117" s="139"/>
      <c r="F117" s="139"/>
      <c r="G117" s="139"/>
      <c r="H117" s="139"/>
      <c r="I117" s="140"/>
      <c r="J117" s="141">
        <f>J282</f>
        <v>0</v>
      </c>
      <c r="L117" s="137"/>
    </row>
    <row r="118" spans="2:12" s="10" customFormat="1" ht="20" customHeight="1" x14ac:dyDescent="0.2">
      <c r="B118" s="142"/>
      <c r="D118" s="143" t="s">
        <v>128</v>
      </c>
      <c r="E118" s="144"/>
      <c r="F118" s="144"/>
      <c r="G118" s="144"/>
      <c r="H118" s="144"/>
      <c r="I118" s="145"/>
      <c r="J118" s="146">
        <f>J283</f>
        <v>0</v>
      </c>
      <c r="L118" s="142"/>
    </row>
    <row r="119" spans="2:12" s="10" customFormat="1" ht="20" customHeight="1" x14ac:dyDescent="0.2">
      <c r="B119" s="142"/>
      <c r="D119" s="143" t="s">
        <v>129</v>
      </c>
      <c r="E119" s="144"/>
      <c r="F119" s="144"/>
      <c r="G119" s="144"/>
      <c r="H119" s="144"/>
      <c r="I119" s="145"/>
      <c r="J119" s="146">
        <f>J286</f>
        <v>0</v>
      </c>
      <c r="L119" s="142"/>
    </row>
    <row r="120" spans="2:12" s="9" customFormat="1" ht="24.9" customHeight="1" x14ac:dyDescent="0.2">
      <c r="B120" s="137"/>
      <c r="D120" s="138" t="s">
        <v>125</v>
      </c>
      <c r="E120" s="139"/>
      <c r="F120" s="139"/>
      <c r="G120" s="139"/>
      <c r="H120" s="139"/>
      <c r="I120" s="140"/>
      <c r="J120" s="141">
        <f>J288</f>
        <v>0</v>
      </c>
      <c r="L120" s="137"/>
    </row>
    <row r="121" spans="2:12" s="10" customFormat="1" ht="20" customHeight="1" x14ac:dyDescent="0.2">
      <c r="B121" s="142"/>
      <c r="D121" s="143" t="s">
        <v>128</v>
      </c>
      <c r="E121" s="144"/>
      <c r="F121" s="144"/>
      <c r="G121" s="144"/>
      <c r="H121" s="144"/>
      <c r="I121" s="145"/>
      <c r="J121" s="146">
        <f>J289</f>
        <v>0</v>
      </c>
      <c r="L121" s="142"/>
    </row>
    <row r="122" spans="2:12" s="9" customFormat="1" ht="24.9" customHeight="1" x14ac:dyDescent="0.2">
      <c r="B122" s="137"/>
      <c r="D122" s="138" t="s">
        <v>130</v>
      </c>
      <c r="E122" s="139"/>
      <c r="F122" s="139"/>
      <c r="G122" s="139"/>
      <c r="H122" s="139"/>
      <c r="I122" s="140"/>
      <c r="J122" s="141">
        <f>J292</f>
        <v>0</v>
      </c>
      <c r="L122" s="137"/>
    </row>
    <row r="123" spans="2:12" s="10" customFormat="1" ht="20" customHeight="1" x14ac:dyDescent="0.2">
      <c r="B123" s="142"/>
      <c r="D123" s="143" t="s">
        <v>131</v>
      </c>
      <c r="E123" s="144"/>
      <c r="F123" s="144"/>
      <c r="G123" s="144"/>
      <c r="H123" s="144"/>
      <c r="I123" s="145"/>
      <c r="J123" s="146">
        <f>J293</f>
        <v>0</v>
      </c>
      <c r="L123" s="142"/>
    </row>
    <row r="124" spans="2:12" s="10" customFormat="1" ht="20" customHeight="1" x14ac:dyDescent="0.2">
      <c r="B124" s="142"/>
      <c r="D124" s="143" t="s">
        <v>132</v>
      </c>
      <c r="E124" s="144"/>
      <c r="F124" s="144"/>
      <c r="G124" s="144"/>
      <c r="H124" s="144"/>
      <c r="I124" s="145"/>
      <c r="J124" s="146">
        <f>J297</f>
        <v>0</v>
      </c>
      <c r="L124" s="142"/>
    </row>
    <row r="125" spans="2:12" s="10" customFormat="1" ht="20" customHeight="1" x14ac:dyDescent="0.2">
      <c r="B125" s="142"/>
      <c r="D125" s="143" t="s">
        <v>133</v>
      </c>
      <c r="E125" s="144"/>
      <c r="F125" s="144"/>
      <c r="G125" s="144"/>
      <c r="H125" s="144"/>
      <c r="I125" s="145"/>
      <c r="J125" s="146">
        <f>J307</f>
        <v>0</v>
      </c>
      <c r="L125" s="142"/>
    </row>
    <row r="126" spans="2:12" s="9" customFormat="1" ht="24.9" customHeight="1" x14ac:dyDescent="0.2">
      <c r="B126" s="137"/>
      <c r="D126" s="138" t="s">
        <v>130</v>
      </c>
      <c r="E126" s="139"/>
      <c r="F126" s="139"/>
      <c r="G126" s="139"/>
      <c r="H126" s="139"/>
      <c r="I126" s="140"/>
      <c r="J126" s="141">
        <f>J312</f>
        <v>0</v>
      </c>
      <c r="L126" s="137"/>
    </row>
    <row r="127" spans="2:12" s="10" customFormat="1" ht="20" customHeight="1" x14ac:dyDescent="0.2">
      <c r="B127" s="142"/>
      <c r="D127" s="143" t="s">
        <v>134</v>
      </c>
      <c r="E127" s="144"/>
      <c r="F127" s="144"/>
      <c r="G127" s="144"/>
      <c r="H127" s="144"/>
      <c r="I127" s="145"/>
      <c r="J127" s="146">
        <f>J313</f>
        <v>0</v>
      </c>
      <c r="L127" s="142"/>
    </row>
    <row r="128" spans="2:12" s="9" customFormat="1" ht="24.9" customHeight="1" x14ac:dyDescent="0.2">
      <c r="B128" s="137"/>
      <c r="D128" s="138" t="s">
        <v>135</v>
      </c>
      <c r="E128" s="139"/>
      <c r="F128" s="139"/>
      <c r="G128" s="139"/>
      <c r="H128" s="139"/>
      <c r="I128" s="140"/>
      <c r="J128" s="141">
        <f>J315</f>
        <v>0</v>
      </c>
      <c r="L128" s="137"/>
    </row>
    <row r="129" spans="2:12" s="10" customFormat="1" ht="20" customHeight="1" x14ac:dyDescent="0.2">
      <c r="B129" s="142"/>
      <c r="D129" s="143" t="s">
        <v>136</v>
      </c>
      <c r="E129" s="144"/>
      <c r="F129" s="144"/>
      <c r="G129" s="144"/>
      <c r="H129" s="144"/>
      <c r="I129" s="145"/>
      <c r="J129" s="146">
        <f>J316</f>
        <v>0</v>
      </c>
      <c r="L129" s="142"/>
    </row>
    <row r="130" spans="2:12" s="10" customFormat="1" ht="20" customHeight="1" x14ac:dyDescent="0.2">
      <c r="B130" s="142"/>
      <c r="D130" s="143" t="s">
        <v>137</v>
      </c>
      <c r="E130" s="144"/>
      <c r="F130" s="144"/>
      <c r="G130" s="144"/>
      <c r="H130" s="144"/>
      <c r="I130" s="145"/>
      <c r="J130" s="146">
        <f>J319</f>
        <v>0</v>
      </c>
      <c r="L130" s="142"/>
    </row>
    <row r="131" spans="2:12" s="10" customFormat="1" ht="20" customHeight="1" x14ac:dyDescent="0.2">
      <c r="B131" s="142"/>
      <c r="D131" s="143" t="s">
        <v>138</v>
      </c>
      <c r="E131" s="144"/>
      <c r="F131" s="144"/>
      <c r="G131" s="144"/>
      <c r="H131" s="144"/>
      <c r="I131" s="145"/>
      <c r="J131" s="146">
        <f>J322</f>
        <v>0</v>
      </c>
      <c r="L131" s="142"/>
    </row>
    <row r="132" spans="2:12" s="9" customFormat="1" ht="24.9" customHeight="1" x14ac:dyDescent="0.2">
      <c r="B132" s="137"/>
      <c r="D132" s="138" t="s">
        <v>139</v>
      </c>
      <c r="E132" s="139"/>
      <c r="F132" s="139"/>
      <c r="G132" s="139"/>
      <c r="H132" s="139"/>
      <c r="I132" s="140"/>
      <c r="J132" s="141">
        <f>J324</f>
        <v>0</v>
      </c>
      <c r="L132" s="137"/>
    </row>
    <row r="133" spans="2:12" s="10" customFormat="1" ht="20" customHeight="1" x14ac:dyDescent="0.2">
      <c r="B133" s="142"/>
      <c r="D133" s="143" t="s">
        <v>140</v>
      </c>
      <c r="E133" s="144"/>
      <c r="F133" s="144"/>
      <c r="G133" s="144"/>
      <c r="H133" s="144"/>
      <c r="I133" s="145"/>
      <c r="J133" s="146">
        <f>J325</f>
        <v>0</v>
      </c>
      <c r="L133" s="142"/>
    </row>
    <row r="134" spans="2:12" s="9" customFormat="1" ht="24.9" customHeight="1" x14ac:dyDescent="0.2">
      <c r="B134" s="137"/>
      <c r="D134" s="138" t="s">
        <v>141</v>
      </c>
      <c r="E134" s="139"/>
      <c r="F134" s="139"/>
      <c r="G134" s="139"/>
      <c r="H134" s="139"/>
      <c r="I134" s="140"/>
      <c r="J134" s="141">
        <f>J332</f>
        <v>0</v>
      </c>
      <c r="L134" s="137"/>
    </row>
    <row r="135" spans="2:12" s="10" customFormat="1" ht="20" customHeight="1" x14ac:dyDescent="0.2">
      <c r="B135" s="142"/>
      <c r="D135" s="143" t="s">
        <v>142</v>
      </c>
      <c r="E135" s="144"/>
      <c r="F135" s="144"/>
      <c r="G135" s="144"/>
      <c r="H135" s="144"/>
      <c r="I135" s="145"/>
      <c r="J135" s="146">
        <f>J333</f>
        <v>0</v>
      </c>
      <c r="L135" s="142"/>
    </row>
    <row r="136" spans="2:12" s="9" customFormat="1" ht="24.9" customHeight="1" x14ac:dyDescent="0.2">
      <c r="B136" s="137"/>
      <c r="D136" s="138" t="s">
        <v>141</v>
      </c>
      <c r="E136" s="139"/>
      <c r="F136" s="139"/>
      <c r="G136" s="139"/>
      <c r="H136" s="139"/>
      <c r="I136" s="140"/>
      <c r="J136" s="141">
        <f>J335</f>
        <v>0</v>
      </c>
      <c r="L136" s="137"/>
    </row>
    <row r="137" spans="2:12" s="10" customFormat="1" ht="20" customHeight="1" x14ac:dyDescent="0.2">
      <c r="B137" s="142"/>
      <c r="D137" s="143" t="s">
        <v>143</v>
      </c>
      <c r="E137" s="144"/>
      <c r="F137" s="144"/>
      <c r="G137" s="144"/>
      <c r="H137" s="144"/>
      <c r="I137" s="145"/>
      <c r="J137" s="146">
        <f>J336</f>
        <v>0</v>
      </c>
      <c r="L137" s="142"/>
    </row>
    <row r="138" spans="2:12" s="9" customFormat="1" ht="24.9" customHeight="1" x14ac:dyDescent="0.2">
      <c r="B138" s="137"/>
      <c r="D138" s="138" t="s">
        <v>144</v>
      </c>
      <c r="E138" s="139"/>
      <c r="F138" s="139"/>
      <c r="G138" s="139"/>
      <c r="H138" s="139"/>
      <c r="I138" s="140"/>
      <c r="J138" s="141">
        <f>J338</f>
        <v>0</v>
      </c>
      <c r="L138" s="137"/>
    </row>
    <row r="139" spans="2:12" s="10" customFormat="1" ht="20" customHeight="1" x14ac:dyDescent="0.2">
      <c r="B139" s="142"/>
      <c r="D139" s="143" t="s">
        <v>145</v>
      </c>
      <c r="E139" s="144"/>
      <c r="F139" s="144"/>
      <c r="G139" s="144"/>
      <c r="H139" s="144"/>
      <c r="I139" s="145"/>
      <c r="J139" s="146">
        <f>J339</f>
        <v>0</v>
      </c>
      <c r="L139" s="142"/>
    </row>
    <row r="140" spans="2:12" s="9" customFormat="1" ht="24.9" customHeight="1" x14ac:dyDescent="0.2">
      <c r="B140" s="137"/>
      <c r="D140" s="138" t="s">
        <v>146</v>
      </c>
      <c r="E140" s="139"/>
      <c r="F140" s="139"/>
      <c r="G140" s="139"/>
      <c r="H140" s="139"/>
      <c r="I140" s="140"/>
      <c r="J140" s="141">
        <f>J343</f>
        <v>0</v>
      </c>
      <c r="L140" s="137"/>
    </row>
    <row r="141" spans="2:12" s="10" customFormat="1" ht="20" customHeight="1" x14ac:dyDescent="0.2">
      <c r="B141" s="142"/>
      <c r="D141" s="143" t="s">
        <v>147</v>
      </c>
      <c r="E141" s="144"/>
      <c r="F141" s="144"/>
      <c r="G141" s="144"/>
      <c r="H141" s="144"/>
      <c r="I141" s="145"/>
      <c r="J141" s="146">
        <f>J344</f>
        <v>0</v>
      </c>
      <c r="L141" s="142"/>
    </row>
    <row r="142" spans="2:12" s="10" customFormat="1" ht="20" customHeight="1" x14ac:dyDescent="0.2">
      <c r="B142" s="142"/>
      <c r="D142" s="143" t="s">
        <v>148</v>
      </c>
      <c r="E142" s="144"/>
      <c r="F142" s="144"/>
      <c r="G142" s="144"/>
      <c r="H142" s="144"/>
      <c r="I142" s="145"/>
      <c r="J142" s="146">
        <f>J353</f>
        <v>0</v>
      </c>
      <c r="L142" s="142"/>
    </row>
    <row r="143" spans="2:12" s="10" customFormat="1" ht="20" customHeight="1" x14ac:dyDescent="0.2">
      <c r="B143" s="142"/>
      <c r="D143" s="143" t="s">
        <v>149</v>
      </c>
      <c r="E143" s="144"/>
      <c r="F143" s="144"/>
      <c r="G143" s="144"/>
      <c r="H143" s="144"/>
      <c r="I143" s="145"/>
      <c r="J143" s="146">
        <f>J357</f>
        <v>0</v>
      </c>
      <c r="L143" s="142"/>
    </row>
    <row r="144" spans="2:12" s="9" customFormat="1" ht="24.9" customHeight="1" x14ac:dyDescent="0.2">
      <c r="B144" s="137"/>
      <c r="D144" s="138" t="s">
        <v>146</v>
      </c>
      <c r="E144" s="139"/>
      <c r="F144" s="139"/>
      <c r="G144" s="139"/>
      <c r="H144" s="139"/>
      <c r="I144" s="140"/>
      <c r="J144" s="141">
        <f>J373</f>
        <v>0</v>
      </c>
      <c r="L144" s="137"/>
    </row>
    <row r="145" spans="2:12" s="10" customFormat="1" ht="20" customHeight="1" x14ac:dyDescent="0.2">
      <c r="B145" s="142"/>
      <c r="D145" s="143" t="s">
        <v>150</v>
      </c>
      <c r="E145" s="144"/>
      <c r="F145" s="144"/>
      <c r="G145" s="144"/>
      <c r="H145" s="144"/>
      <c r="I145" s="145"/>
      <c r="J145" s="146">
        <f>J374</f>
        <v>0</v>
      </c>
      <c r="L145" s="142"/>
    </row>
    <row r="146" spans="2:12" s="9" customFormat="1" ht="24.9" customHeight="1" x14ac:dyDescent="0.2">
      <c r="B146" s="137"/>
      <c r="D146" s="138" t="s">
        <v>151</v>
      </c>
      <c r="E146" s="139"/>
      <c r="F146" s="139"/>
      <c r="G146" s="139"/>
      <c r="H146" s="139"/>
      <c r="I146" s="140"/>
      <c r="J146" s="141">
        <f>J376</f>
        <v>0</v>
      </c>
      <c r="L146" s="137"/>
    </row>
    <row r="147" spans="2:12" s="10" customFormat="1" ht="20" customHeight="1" x14ac:dyDescent="0.2">
      <c r="B147" s="142"/>
      <c r="D147" s="143" t="s">
        <v>152</v>
      </c>
      <c r="E147" s="144"/>
      <c r="F147" s="144"/>
      <c r="G147" s="144"/>
      <c r="H147" s="144"/>
      <c r="I147" s="145"/>
      <c r="J147" s="146">
        <f>J377</f>
        <v>0</v>
      </c>
      <c r="L147" s="142"/>
    </row>
    <row r="148" spans="2:12" s="10" customFormat="1" ht="20" customHeight="1" x14ac:dyDescent="0.2">
      <c r="B148" s="142"/>
      <c r="D148" s="143" t="s">
        <v>153</v>
      </c>
      <c r="E148" s="144"/>
      <c r="F148" s="144"/>
      <c r="G148" s="144"/>
      <c r="H148" s="144"/>
      <c r="I148" s="145"/>
      <c r="J148" s="146">
        <f>J383</f>
        <v>0</v>
      </c>
      <c r="L148" s="142"/>
    </row>
    <row r="149" spans="2:12" s="10" customFormat="1" ht="20" customHeight="1" x14ac:dyDescent="0.2">
      <c r="B149" s="142"/>
      <c r="D149" s="143" t="s">
        <v>154</v>
      </c>
      <c r="E149" s="144"/>
      <c r="F149" s="144"/>
      <c r="G149" s="144"/>
      <c r="H149" s="144"/>
      <c r="I149" s="145"/>
      <c r="J149" s="146">
        <f>J385</f>
        <v>0</v>
      </c>
      <c r="L149" s="142"/>
    </row>
    <row r="150" spans="2:12" s="9" customFormat="1" ht="24.9" customHeight="1" x14ac:dyDescent="0.2">
      <c r="B150" s="137"/>
      <c r="D150" s="138" t="s">
        <v>155</v>
      </c>
      <c r="E150" s="139"/>
      <c r="F150" s="139"/>
      <c r="G150" s="139"/>
      <c r="H150" s="139"/>
      <c r="I150" s="140"/>
      <c r="J150" s="141">
        <f>J387</f>
        <v>0</v>
      </c>
      <c r="L150" s="137"/>
    </row>
    <row r="151" spans="2:12" s="10" customFormat="1" ht="20" customHeight="1" x14ac:dyDescent="0.2">
      <c r="B151" s="142"/>
      <c r="D151" s="143" t="s">
        <v>156</v>
      </c>
      <c r="E151" s="144"/>
      <c r="F151" s="144"/>
      <c r="G151" s="144"/>
      <c r="H151" s="144"/>
      <c r="I151" s="145"/>
      <c r="J151" s="146">
        <f>J388</f>
        <v>0</v>
      </c>
      <c r="L151" s="142"/>
    </row>
    <row r="152" spans="2:12" s="10" customFormat="1" ht="20" customHeight="1" x14ac:dyDescent="0.2">
      <c r="B152" s="142"/>
      <c r="D152" s="143" t="s">
        <v>157</v>
      </c>
      <c r="E152" s="144"/>
      <c r="F152" s="144"/>
      <c r="G152" s="144"/>
      <c r="H152" s="144"/>
      <c r="I152" s="145"/>
      <c r="J152" s="146">
        <f>J392</f>
        <v>0</v>
      </c>
      <c r="L152" s="142"/>
    </row>
    <row r="153" spans="2:12" s="9" customFormat="1" ht="24.9" customHeight="1" x14ac:dyDescent="0.2">
      <c r="B153" s="137"/>
      <c r="D153" s="138" t="s">
        <v>158</v>
      </c>
      <c r="E153" s="139"/>
      <c r="F153" s="139"/>
      <c r="G153" s="139"/>
      <c r="H153" s="139"/>
      <c r="I153" s="140"/>
      <c r="J153" s="141">
        <f>J399</f>
        <v>0</v>
      </c>
      <c r="L153" s="137"/>
    </row>
    <row r="154" spans="2:12" s="10" customFormat="1" ht="20" customHeight="1" x14ac:dyDescent="0.2">
      <c r="B154" s="142"/>
      <c r="D154" s="143" t="s">
        <v>159</v>
      </c>
      <c r="E154" s="144"/>
      <c r="F154" s="144"/>
      <c r="G154" s="144"/>
      <c r="H154" s="144"/>
      <c r="I154" s="145"/>
      <c r="J154" s="146">
        <f>J400</f>
        <v>0</v>
      </c>
      <c r="L154" s="142"/>
    </row>
    <row r="155" spans="2:12" s="10" customFormat="1" ht="20" customHeight="1" x14ac:dyDescent="0.2">
      <c r="B155" s="142"/>
      <c r="D155" s="143" t="s">
        <v>160</v>
      </c>
      <c r="E155" s="144"/>
      <c r="F155" s="144"/>
      <c r="G155" s="144"/>
      <c r="H155" s="144"/>
      <c r="I155" s="145"/>
      <c r="J155" s="146">
        <f>J404</f>
        <v>0</v>
      </c>
      <c r="L155" s="142"/>
    </row>
    <row r="156" spans="2:12" s="9" customFormat="1" ht="24.9" customHeight="1" x14ac:dyDescent="0.2">
      <c r="B156" s="137"/>
      <c r="D156" s="138" t="s">
        <v>161</v>
      </c>
      <c r="E156" s="139"/>
      <c r="F156" s="139"/>
      <c r="G156" s="139"/>
      <c r="H156" s="139"/>
      <c r="I156" s="140"/>
      <c r="J156" s="141">
        <f>J407</f>
        <v>0</v>
      </c>
      <c r="L156" s="137"/>
    </row>
    <row r="157" spans="2:12" s="10" customFormat="1" ht="20" customHeight="1" x14ac:dyDescent="0.2">
      <c r="B157" s="142"/>
      <c r="D157" s="143" t="s">
        <v>162</v>
      </c>
      <c r="E157" s="144"/>
      <c r="F157" s="144"/>
      <c r="G157" s="144"/>
      <c r="H157" s="144"/>
      <c r="I157" s="145"/>
      <c r="J157" s="146">
        <f>J408</f>
        <v>0</v>
      </c>
      <c r="L157" s="142"/>
    </row>
    <row r="158" spans="2:12" s="9" customFormat="1" ht="24.9" customHeight="1" x14ac:dyDescent="0.2">
      <c r="B158" s="137"/>
      <c r="D158" s="138" t="s">
        <v>161</v>
      </c>
      <c r="E158" s="139"/>
      <c r="F158" s="139"/>
      <c r="G158" s="139"/>
      <c r="H158" s="139"/>
      <c r="I158" s="140"/>
      <c r="J158" s="141">
        <f>J413</f>
        <v>0</v>
      </c>
      <c r="L158" s="137"/>
    </row>
    <row r="159" spans="2:12" s="10" customFormat="1" ht="20" customHeight="1" x14ac:dyDescent="0.2">
      <c r="B159" s="142"/>
      <c r="D159" s="143" t="s">
        <v>163</v>
      </c>
      <c r="E159" s="144"/>
      <c r="F159" s="144"/>
      <c r="G159" s="144"/>
      <c r="H159" s="144"/>
      <c r="I159" s="145"/>
      <c r="J159" s="146">
        <f>J414</f>
        <v>0</v>
      </c>
      <c r="L159" s="142"/>
    </row>
    <row r="160" spans="2:12" s="10" customFormat="1" ht="20" customHeight="1" x14ac:dyDescent="0.2">
      <c r="B160" s="142"/>
      <c r="D160" s="143" t="s">
        <v>164</v>
      </c>
      <c r="E160" s="144"/>
      <c r="F160" s="144"/>
      <c r="G160" s="144"/>
      <c r="H160" s="144"/>
      <c r="I160" s="145"/>
      <c r="J160" s="146">
        <f>J419</f>
        <v>0</v>
      </c>
      <c r="L160" s="142"/>
    </row>
    <row r="161" spans="1:65" s="9" customFormat="1" ht="24.9" customHeight="1" x14ac:dyDescent="0.2">
      <c r="B161" s="137"/>
      <c r="D161" s="138" t="s">
        <v>165</v>
      </c>
      <c r="E161" s="139"/>
      <c r="F161" s="139"/>
      <c r="G161" s="139"/>
      <c r="H161" s="139"/>
      <c r="I161" s="140"/>
      <c r="J161" s="141">
        <f>J421</f>
        <v>0</v>
      </c>
      <c r="L161" s="137"/>
    </row>
    <row r="162" spans="1:65" s="10" customFormat="1" ht="20" customHeight="1" x14ac:dyDescent="0.2">
      <c r="B162" s="142"/>
      <c r="D162" s="143" t="s">
        <v>166</v>
      </c>
      <c r="E162" s="144"/>
      <c r="F162" s="144"/>
      <c r="G162" s="144"/>
      <c r="H162" s="144"/>
      <c r="I162" s="145"/>
      <c r="J162" s="146">
        <f>J422</f>
        <v>0</v>
      </c>
      <c r="L162" s="142"/>
    </row>
    <row r="163" spans="1:65" s="9" customFormat="1" ht="24.9" customHeight="1" x14ac:dyDescent="0.2">
      <c r="B163" s="137"/>
      <c r="D163" s="138" t="s">
        <v>165</v>
      </c>
      <c r="E163" s="139"/>
      <c r="F163" s="139"/>
      <c r="G163" s="139"/>
      <c r="H163" s="139"/>
      <c r="I163" s="140"/>
      <c r="J163" s="141">
        <f>J425</f>
        <v>0</v>
      </c>
      <c r="L163" s="137"/>
    </row>
    <row r="164" spans="1:65" s="10" customFormat="1" ht="20" customHeight="1" x14ac:dyDescent="0.2">
      <c r="B164" s="142"/>
      <c r="D164" s="143" t="s">
        <v>167</v>
      </c>
      <c r="E164" s="144"/>
      <c r="F164" s="144"/>
      <c r="G164" s="144"/>
      <c r="H164" s="144"/>
      <c r="I164" s="145"/>
      <c r="J164" s="146">
        <f>J426</f>
        <v>0</v>
      </c>
      <c r="L164" s="142"/>
    </row>
    <row r="165" spans="1:65" s="9" customFormat="1" ht="24.9" customHeight="1" x14ac:dyDescent="0.2">
      <c r="B165" s="137"/>
      <c r="D165" s="138" t="s">
        <v>168</v>
      </c>
      <c r="E165" s="139"/>
      <c r="F165" s="139"/>
      <c r="G165" s="139"/>
      <c r="H165" s="139"/>
      <c r="I165" s="140"/>
      <c r="J165" s="141">
        <f>J429</f>
        <v>0</v>
      </c>
      <c r="L165" s="137"/>
    </row>
    <row r="166" spans="1:65" s="10" customFormat="1" ht="20" customHeight="1" x14ac:dyDescent="0.2">
      <c r="B166" s="142"/>
      <c r="D166" s="143" t="s">
        <v>169</v>
      </c>
      <c r="E166" s="144"/>
      <c r="F166" s="144"/>
      <c r="G166" s="144"/>
      <c r="H166" s="144"/>
      <c r="I166" s="145"/>
      <c r="J166" s="146">
        <f>J430</f>
        <v>0</v>
      </c>
      <c r="L166" s="142"/>
    </row>
    <row r="167" spans="1:65" s="9" customFormat="1" ht="24.9" customHeight="1" x14ac:dyDescent="0.2">
      <c r="B167" s="137"/>
      <c r="D167" s="138" t="s">
        <v>170</v>
      </c>
      <c r="E167" s="139"/>
      <c r="F167" s="139"/>
      <c r="G167" s="139"/>
      <c r="H167" s="139"/>
      <c r="I167" s="140"/>
      <c r="J167" s="141">
        <f>J432</f>
        <v>0</v>
      </c>
      <c r="L167" s="137"/>
    </row>
    <row r="168" spans="1:65" s="10" customFormat="1" ht="20" customHeight="1" x14ac:dyDescent="0.2">
      <c r="B168" s="142"/>
      <c r="D168" s="143" t="s">
        <v>171</v>
      </c>
      <c r="E168" s="144"/>
      <c r="F168" s="144"/>
      <c r="G168" s="144"/>
      <c r="H168" s="144"/>
      <c r="I168" s="145"/>
      <c r="J168" s="146">
        <f>J433</f>
        <v>0</v>
      </c>
      <c r="L168" s="142"/>
    </row>
    <row r="169" spans="1:65" s="9" customFormat="1" ht="24.9" customHeight="1" x14ac:dyDescent="0.2">
      <c r="B169" s="137"/>
      <c r="D169" s="138" t="s">
        <v>172</v>
      </c>
      <c r="E169" s="139"/>
      <c r="F169" s="139"/>
      <c r="G169" s="139"/>
      <c r="H169" s="139"/>
      <c r="I169" s="140"/>
      <c r="J169" s="141">
        <f>J436</f>
        <v>0</v>
      </c>
      <c r="L169" s="137"/>
    </row>
    <row r="170" spans="1:65" s="10" customFormat="1" ht="20" customHeight="1" x14ac:dyDescent="0.2">
      <c r="B170" s="142"/>
      <c r="D170" s="143" t="s">
        <v>173</v>
      </c>
      <c r="E170" s="144"/>
      <c r="F170" s="144"/>
      <c r="G170" s="144"/>
      <c r="H170" s="144"/>
      <c r="I170" s="145"/>
      <c r="J170" s="146">
        <f>J437</f>
        <v>0</v>
      </c>
      <c r="L170" s="142"/>
    </row>
    <row r="171" spans="1:65" s="2" customFormat="1" ht="21.75" customHeight="1" x14ac:dyDescent="0.2">
      <c r="A171" s="32"/>
      <c r="B171" s="33"/>
      <c r="C171" s="32"/>
      <c r="D171" s="32"/>
      <c r="E171" s="32"/>
      <c r="F171" s="32"/>
      <c r="G171" s="32"/>
      <c r="H171" s="32"/>
      <c r="I171" s="108"/>
      <c r="J171" s="32"/>
      <c r="K171" s="32"/>
      <c r="L171" s="4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  <row r="172" spans="1:65" s="2" customFormat="1" ht="6.9" customHeight="1" x14ac:dyDescent="0.2">
      <c r="A172" s="32"/>
      <c r="B172" s="33"/>
      <c r="C172" s="32"/>
      <c r="D172" s="32"/>
      <c r="E172" s="32"/>
      <c r="F172" s="32"/>
      <c r="G172" s="32"/>
      <c r="H172" s="32"/>
      <c r="I172" s="108"/>
      <c r="J172" s="32"/>
      <c r="K172" s="32"/>
      <c r="L172" s="4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</row>
    <row r="173" spans="1:65" s="2" customFormat="1" ht="29.25" customHeight="1" x14ac:dyDescent="0.2">
      <c r="A173" s="32"/>
      <c r="B173" s="33"/>
      <c r="C173" s="136" t="s">
        <v>174</v>
      </c>
      <c r="D173" s="32"/>
      <c r="E173" s="32"/>
      <c r="F173" s="32"/>
      <c r="G173" s="32"/>
      <c r="H173" s="32"/>
      <c r="I173" s="108"/>
      <c r="J173" s="147">
        <f>ROUND(J174 + J175 + J176 + J177 + J178 + J179,2)</f>
        <v>0</v>
      </c>
      <c r="K173" s="32"/>
      <c r="L173" s="42"/>
      <c r="N173" s="148" t="s">
        <v>41</v>
      </c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</row>
    <row r="174" spans="1:65" s="2" customFormat="1" ht="18" customHeight="1" x14ac:dyDescent="0.2">
      <c r="A174" s="32"/>
      <c r="B174" s="149"/>
      <c r="C174" s="108"/>
      <c r="D174" s="244" t="s">
        <v>175</v>
      </c>
      <c r="E174" s="272"/>
      <c r="F174" s="272"/>
      <c r="G174" s="108"/>
      <c r="H174" s="108"/>
      <c r="I174" s="108"/>
      <c r="J174" s="94">
        <v>0</v>
      </c>
      <c r="K174" s="108"/>
      <c r="L174" s="151"/>
      <c r="M174" s="152"/>
      <c r="N174" s="153" t="s">
        <v>43</v>
      </c>
      <c r="O174" s="152"/>
      <c r="P174" s="152"/>
      <c r="Q174" s="152"/>
      <c r="R174" s="152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52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4" t="s">
        <v>176</v>
      </c>
      <c r="AZ174" s="152"/>
      <c r="BA174" s="152"/>
      <c r="BB174" s="152"/>
      <c r="BC174" s="152"/>
      <c r="BD174" s="152"/>
      <c r="BE174" s="155">
        <f t="shared" ref="BE174:BE179" si="0">IF(N174="základná",J174,0)</f>
        <v>0</v>
      </c>
      <c r="BF174" s="155">
        <f t="shared" ref="BF174:BF179" si="1">IF(N174="znížená",J174,0)</f>
        <v>0</v>
      </c>
      <c r="BG174" s="155">
        <f t="shared" ref="BG174:BG179" si="2">IF(N174="zákl. prenesená",J174,0)</f>
        <v>0</v>
      </c>
      <c r="BH174" s="155">
        <f t="shared" ref="BH174:BH179" si="3">IF(N174="zníž. prenesená",J174,0)</f>
        <v>0</v>
      </c>
      <c r="BI174" s="155">
        <f t="shared" ref="BI174:BI179" si="4">IF(N174="nulová",J174,0)</f>
        <v>0</v>
      </c>
      <c r="BJ174" s="154" t="s">
        <v>177</v>
      </c>
      <c r="BK174" s="152"/>
      <c r="BL174" s="152"/>
      <c r="BM174" s="152"/>
    </row>
    <row r="175" spans="1:65" s="2" customFormat="1" ht="18" customHeight="1" x14ac:dyDescent="0.2">
      <c r="A175" s="32"/>
      <c r="B175" s="149"/>
      <c r="C175" s="108"/>
      <c r="D175" s="244" t="s">
        <v>178</v>
      </c>
      <c r="E175" s="272"/>
      <c r="F175" s="272"/>
      <c r="G175" s="108"/>
      <c r="H175" s="108"/>
      <c r="I175" s="108"/>
      <c r="J175" s="94">
        <v>0</v>
      </c>
      <c r="K175" s="108"/>
      <c r="L175" s="151"/>
      <c r="M175" s="152"/>
      <c r="N175" s="153" t="s">
        <v>43</v>
      </c>
      <c r="O175" s="152"/>
      <c r="P175" s="152"/>
      <c r="Q175" s="152"/>
      <c r="R175" s="152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52"/>
      <c r="AU175" s="152"/>
      <c r="AV175" s="152"/>
      <c r="AW175" s="152"/>
      <c r="AX175" s="152"/>
      <c r="AY175" s="154" t="s">
        <v>176</v>
      </c>
      <c r="AZ175" s="152"/>
      <c r="BA175" s="152"/>
      <c r="BB175" s="152"/>
      <c r="BC175" s="152"/>
      <c r="BD175" s="152"/>
      <c r="BE175" s="155">
        <f t="shared" si="0"/>
        <v>0</v>
      </c>
      <c r="BF175" s="155">
        <f t="shared" si="1"/>
        <v>0</v>
      </c>
      <c r="BG175" s="155">
        <f t="shared" si="2"/>
        <v>0</v>
      </c>
      <c r="BH175" s="155">
        <f t="shared" si="3"/>
        <v>0</v>
      </c>
      <c r="BI175" s="155">
        <f t="shared" si="4"/>
        <v>0</v>
      </c>
      <c r="BJ175" s="154" t="s">
        <v>177</v>
      </c>
      <c r="BK175" s="152"/>
      <c r="BL175" s="152"/>
      <c r="BM175" s="152"/>
    </row>
    <row r="176" spans="1:65" s="2" customFormat="1" ht="18" customHeight="1" x14ac:dyDescent="0.2">
      <c r="A176" s="32"/>
      <c r="B176" s="149"/>
      <c r="C176" s="108"/>
      <c r="D176" s="244" t="s">
        <v>179</v>
      </c>
      <c r="E176" s="272"/>
      <c r="F176" s="272"/>
      <c r="G176" s="108"/>
      <c r="H176" s="108"/>
      <c r="I176" s="108"/>
      <c r="J176" s="94">
        <v>0</v>
      </c>
      <c r="K176" s="108"/>
      <c r="L176" s="151"/>
      <c r="M176" s="152"/>
      <c r="N176" s="153" t="s">
        <v>43</v>
      </c>
      <c r="O176" s="152"/>
      <c r="P176" s="152"/>
      <c r="Q176" s="152"/>
      <c r="R176" s="152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4" t="s">
        <v>176</v>
      </c>
      <c r="AZ176" s="152"/>
      <c r="BA176" s="152"/>
      <c r="BB176" s="152"/>
      <c r="BC176" s="152"/>
      <c r="BD176" s="152"/>
      <c r="BE176" s="155">
        <f t="shared" si="0"/>
        <v>0</v>
      </c>
      <c r="BF176" s="155">
        <f t="shared" si="1"/>
        <v>0</v>
      </c>
      <c r="BG176" s="155">
        <f t="shared" si="2"/>
        <v>0</v>
      </c>
      <c r="BH176" s="155">
        <f t="shared" si="3"/>
        <v>0</v>
      </c>
      <c r="BI176" s="155">
        <f t="shared" si="4"/>
        <v>0</v>
      </c>
      <c r="BJ176" s="154" t="s">
        <v>177</v>
      </c>
      <c r="BK176" s="152"/>
      <c r="BL176" s="152"/>
      <c r="BM176" s="152"/>
    </row>
    <row r="177" spans="1:65" s="2" customFormat="1" ht="18" customHeight="1" x14ac:dyDescent="0.2">
      <c r="A177" s="32"/>
      <c r="B177" s="149"/>
      <c r="C177" s="108"/>
      <c r="D177" s="244" t="s">
        <v>180</v>
      </c>
      <c r="E177" s="272"/>
      <c r="F177" s="272"/>
      <c r="G177" s="108"/>
      <c r="H177" s="108"/>
      <c r="I177" s="108"/>
      <c r="J177" s="94">
        <v>0</v>
      </c>
      <c r="K177" s="108"/>
      <c r="L177" s="151"/>
      <c r="M177" s="152"/>
      <c r="N177" s="153" t="s">
        <v>43</v>
      </c>
      <c r="O177" s="152"/>
      <c r="P177" s="152"/>
      <c r="Q177" s="152"/>
      <c r="R177" s="152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4" t="s">
        <v>176</v>
      </c>
      <c r="AZ177" s="152"/>
      <c r="BA177" s="152"/>
      <c r="BB177" s="152"/>
      <c r="BC177" s="152"/>
      <c r="BD177" s="152"/>
      <c r="BE177" s="155">
        <f t="shared" si="0"/>
        <v>0</v>
      </c>
      <c r="BF177" s="155">
        <f t="shared" si="1"/>
        <v>0</v>
      </c>
      <c r="BG177" s="155">
        <f t="shared" si="2"/>
        <v>0</v>
      </c>
      <c r="BH177" s="155">
        <f t="shared" si="3"/>
        <v>0</v>
      </c>
      <c r="BI177" s="155">
        <f t="shared" si="4"/>
        <v>0</v>
      </c>
      <c r="BJ177" s="154" t="s">
        <v>177</v>
      </c>
      <c r="BK177" s="152"/>
      <c r="BL177" s="152"/>
      <c r="BM177" s="152"/>
    </row>
    <row r="178" spans="1:65" s="2" customFormat="1" ht="18" customHeight="1" x14ac:dyDescent="0.2">
      <c r="A178" s="32"/>
      <c r="B178" s="149"/>
      <c r="C178" s="108"/>
      <c r="D178" s="244" t="s">
        <v>181</v>
      </c>
      <c r="E178" s="272"/>
      <c r="F178" s="272"/>
      <c r="G178" s="108"/>
      <c r="H178" s="108"/>
      <c r="I178" s="108"/>
      <c r="J178" s="94">
        <v>0</v>
      </c>
      <c r="K178" s="108"/>
      <c r="L178" s="151"/>
      <c r="M178" s="152"/>
      <c r="N178" s="153" t="s">
        <v>43</v>
      </c>
      <c r="O178" s="152"/>
      <c r="P178" s="152"/>
      <c r="Q178" s="152"/>
      <c r="R178" s="152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4" t="s">
        <v>176</v>
      </c>
      <c r="AZ178" s="152"/>
      <c r="BA178" s="152"/>
      <c r="BB178" s="152"/>
      <c r="BC178" s="152"/>
      <c r="BD178" s="152"/>
      <c r="BE178" s="155">
        <f t="shared" si="0"/>
        <v>0</v>
      </c>
      <c r="BF178" s="155">
        <f t="shared" si="1"/>
        <v>0</v>
      </c>
      <c r="BG178" s="155">
        <f t="shared" si="2"/>
        <v>0</v>
      </c>
      <c r="BH178" s="155">
        <f t="shared" si="3"/>
        <v>0</v>
      </c>
      <c r="BI178" s="155">
        <f t="shared" si="4"/>
        <v>0</v>
      </c>
      <c r="BJ178" s="154" t="s">
        <v>177</v>
      </c>
      <c r="BK178" s="152"/>
      <c r="BL178" s="152"/>
      <c r="BM178" s="152"/>
    </row>
    <row r="179" spans="1:65" s="2" customFormat="1" ht="18" customHeight="1" x14ac:dyDescent="0.2">
      <c r="A179" s="32"/>
      <c r="B179" s="149"/>
      <c r="C179" s="108"/>
      <c r="D179" s="150" t="s">
        <v>182</v>
      </c>
      <c r="E179" s="108"/>
      <c r="F179" s="108"/>
      <c r="G179" s="108"/>
      <c r="H179" s="108"/>
      <c r="I179" s="108"/>
      <c r="J179" s="94">
        <f>ROUND(J30*T179,2)</f>
        <v>0</v>
      </c>
      <c r="K179" s="108"/>
      <c r="L179" s="151"/>
      <c r="M179" s="152"/>
      <c r="N179" s="153" t="s">
        <v>43</v>
      </c>
      <c r="O179" s="152"/>
      <c r="P179" s="152"/>
      <c r="Q179" s="152"/>
      <c r="R179" s="152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4" t="s">
        <v>183</v>
      </c>
      <c r="AZ179" s="152"/>
      <c r="BA179" s="152"/>
      <c r="BB179" s="152"/>
      <c r="BC179" s="152"/>
      <c r="BD179" s="152"/>
      <c r="BE179" s="155">
        <f t="shared" si="0"/>
        <v>0</v>
      </c>
      <c r="BF179" s="155">
        <f t="shared" si="1"/>
        <v>0</v>
      </c>
      <c r="BG179" s="155">
        <f t="shared" si="2"/>
        <v>0</v>
      </c>
      <c r="BH179" s="155">
        <f t="shared" si="3"/>
        <v>0</v>
      </c>
      <c r="BI179" s="155">
        <f t="shared" si="4"/>
        <v>0</v>
      </c>
      <c r="BJ179" s="154" t="s">
        <v>177</v>
      </c>
      <c r="BK179" s="152"/>
      <c r="BL179" s="152"/>
      <c r="BM179" s="152"/>
    </row>
    <row r="180" spans="1:65" s="2" customFormat="1" x14ac:dyDescent="0.2">
      <c r="A180" s="32"/>
      <c r="B180" s="33"/>
      <c r="C180" s="32"/>
      <c r="D180" s="32"/>
      <c r="E180" s="32"/>
      <c r="F180" s="32"/>
      <c r="G180" s="32"/>
      <c r="H180" s="32"/>
      <c r="I180" s="108"/>
      <c r="J180" s="32"/>
      <c r="K180" s="32"/>
      <c r="L180" s="4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</row>
    <row r="181" spans="1:65" s="2" customFormat="1" ht="29.25" customHeight="1" x14ac:dyDescent="0.2">
      <c r="A181" s="32"/>
      <c r="B181" s="33"/>
      <c r="C181" s="102" t="s">
        <v>101</v>
      </c>
      <c r="D181" s="103"/>
      <c r="E181" s="103"/>
      <c r="F181" s="103"/>
      <c r="G181" s="103"/>
      <c r="H181" s="103"/>
      <c r="I181" s="134"/>
      <c r="J181" s="104">
        <f>ROUND(J96+J173,2)</f>
        <v>0</v>
      </c>
      <c r="K181" s="103"/>
      <c r="L181" s="4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</row>
    <row r="182" spans="1:65" s="2" customFormat="1" ht="6.9" customHeight="1" x14ac:dyDescent="0.2">
      <c r="A182" s="32"/>
      <c r="B182" s="47"/>
      <c r="C182" s="48"/>
      <c r="D182" s="48"/>
      <c r="E182" s="48"/>
      <c r="F182" s="48"/>
      <c r="G182" s="48"/>
      <c r="H182" s="48"/>
      <c r="I182" s="131"/>
      <c r="J182" s="48"/>
      <c r="K182" s="48"/>
      <c r="L182" s="4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</row>
    <row r="186" spans="1:65" s="2" customFormat="1" ht="6.9" customHeight="1" x14ac:dyDescent="0.2">
      <c r="A186" s="32"/>
      <c r="B186" s="49"/>
      <c r="C186" s="50"/>
      <c r="D186" s="50"/>
      <c r="E186" s="50"/>
      <c r="F186" s="50"/>
      <c r="G186" s="50"/>
      <c r="H186" s="50"/>
      <c r="I186" s="132"/>
      <c r="J186" s="50"/>
      <c r="K186" s="50"/>
      <c r="L186" s="4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  <row r="187" spans="1:65" s="2" customFormat="1" ht="24.9" customHeight="1" x14ac:dyDescent="0.2">
      <c r="A187" s="32"/>
      <c r="B187" s="33"/>
      <c r="C187" s="20" t="s">
        <v>184</v>
      </c>
      <c r="D187" s="32"/>
      <c r="E187" s="32"/>
      <c r="F187" s="32"/>
      <c r="G187" s="32"/>
      <c r="H187" s="32"/>
      <c r="I187" s="108"/>
      <c r="J187" s="32"/>
      <c r="K187" s="32"/>
      <c r="L187" s="4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</row>
    <row r="188" spans="1:65" s="2" customFormat="1" ht="6.9" customHeight="1" x14ac:dyDescent="0.2">
      <c r="A188" s="32"/>
      <c r="B188" s="33"/>
      <c r="C188" s="32"/>
      <c r="D188" s="32"/>
      <c r="E188" s="32"/>
      <c r="F188" s="32"/>
      <c r="G188" s="32"/>
      <c r="H188" s="32"/>
      <c r="I188" s="108"/>
      <c r="J188" s="32"/>
      <c r="K188" s="32"/>
      <c r="L188" s="4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</row>
    <row r="189" spans="1:65" s="2" customFormat="1" ht="12" customHeight="1" x14ac:dyDescent="0.2">
      <c r="A189" s="32"/>
      <c r="B189" s="33"/>
      <c r="C189" s="26" t="s">
        <v>15</v>
      </c>
      <c r="D189" s="32"/>
      <c r="E189" s="32"/>
      <c r="F189" s="32"/>
      <c r="G189" s="32"/>
      <c r="H189" s="32"/>
      <c r="I189" s="108"/>
      <c r="J189" s="32"/>
      <c r="K189" s="32"/>
      <c r="L189" s="4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  <row r="190" spans="1:65" s="2" customFormat="1" ht="16.5" customHeight="1" x14ac:dyDescent="0.2">
      <c r="A190" s="32"/>
      <c r="B190" s="33"/>
      <c r="C190" s="32"/>
      <c r="D190" s="32"/>
      <c r="E190" s="273" t="str">
        <f>E7</f>
        <v>Zmena účelu užívania budovy Kotolne č.s. 417 na Hasičskú zbrojnicu</v>
      </c>
      <c r="F190" s="274"/>
      <c r="G190" s="274"/>
      <c r="H190" s="274"/>
      <c r="I190" s="108"/>
      <c r="J190" s="32"/>
      <c r="K190" s="32"/>
      <c r="L190" s="4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</row>
    <row r="191" spans="1:65" s="2" customFormat="1" ht="12" customHeight="1" x14ac:dyDescent="0.2">
      <c r="A191" s="32"/>
      <c r="B191" s="33"/>
      <c r="C191" s="26" t="s">
        <v>103</v>
      </c>
      <c r="D191" s="32"/>
      <c r="E191" s="32"/>
      <c r="F191" s="32"/>
      <c r="G191" s="32"/>
      <c r="H191" s="32"/>
      <c r="I191" s="108"/>
      <c r="J191" s="32"/>
      <c r="K191" s="32"/>
      <c r="L191" s="4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  <row r="192" spans="1:65" s="2" customFormat="1" ht="16.5" customHeight="1" x14ac:dyDescent="0.2">
      <c r="A192" s="32"/>
      <c r="B192" s="33"/>
      <c r="C192" s="32"/>
      <c r="D192" s="32"/>
      <c r="E192" s="261" t="str">
        <f>E9</f>
        <v>01 - SO.01 - Riešený objekt budovy - budova Kotolne č.s. 417</v>
      </c>
      <c r="F192" s="275"/>
      <c r="G192" s="275"/>
      <c r="H192" s="275"/>
      <c r="I192" s="108"/>
      <c r="J192" s="32"/>
      <c r="K192" s="32"/>
      <c r="L192" s="4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</row>
    <row r="193" spans="1:65" s="2" customFormat="1" ht="6.9" customHeight="1" x14ac:dyDescent="0.2">
      <c r="A193" s="32"/>
      <c r="B193" s="33"/>
      <c r="C193" s="32"/>
      <c r="D193" s="32"/>
      <c r="E193" s="32"/>
      <c r="F193" s="32"/>
      <c r="G193" s="32"/>
      <c r="H193" s="32"/>
      <c r="I193" s="108"/>
      <c r="J193" s="32"/>
      <c r="K193" s="32"/>
      <c r="L193" s="4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</row>
    <row r="194" spans="1:65" s="2" customFormat="1" ht="12" customHeight="1" x14ac:dyDescent="0.2">
      <c r="A194" s="32"/>
      <c r="B194" s="33"/>
      <c r="C194" s="26" t="s">
        <v>19</v>
      </c>
      <c r="D194" s="32"/>
      <c r="E194" s="32"/>
      <c r="F194" s="24" t="str">
        <f>F12</f>
        <v>Spišská Stará Ves č.s. 417</v>
      </c>
      <c r="G194" s="32"/>
      <c r="H194" s="32"/>
      <c r="I194" s="109" t="s">
        <v>21</v>
      </c>
      <c r="J194" s="55" t="str">
        <f>IF(J12="","",J12)</f>
        <v>30. 1. 2020</v>
      </c>
      <c r="K194" s="32"/>
      <c r="L194" s="4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</row>
    <row r="195" spans="1:65" s="2" customFormat="1" ht="6.9" customHeight="1" x14ac:dyDescent="0.2">
      <c r="A195" s="32"/>
      <c r="B195" s="33"/>
      <c r="C195" s="32"/>
      <c r="D195" s="32"/>
      <c r="E195" s="32"/>
      <c r="F195" s="32"/>
      <c r="G195" s="32"/>
      <c r="H195" s="32"/>
      <c r="I195" s="108"/>
      <c r="J195" s="32"/>
      <c r="K195" s="32"/>
      <c r="L195" s="4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</row>
    <row r="196" spans="1:65" s="2" customFormat="1" ht="15.15" customHeight="1" x14ac:dyDescent="0.2">
      <c r="A196" s="32"/>
      <c r="B196" s="33"/>
      <c r="C196" s="26" t="s">
        <v>23</v>
      </c>
      <c r="D196" s="32"/>
      <c r="E196" s="32"/>
      <c r="F196" s="24" t="str">
        <f>E15</f>
        <v>Mesto Spišská Stará Ves</v>
      </c>
      <c r="G196" s="32"/>
      <c r="H196" s="32"/>
      <c r="I196" s="109" t="s">
        <v>29</v>
      </c>
      <c r="J196" s="226" t="str">
        <f>E21</f>
        <v xml:space="preserve">Ing. Jozef Trebuňa </v>
      </c>
      <c r="K196" s="32"/>
      <c r="L196" s="4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</row>
    <row r="197" spans="1:65" s="2" customFormat="1" ht="15.15" customHeight="1" x14ac:dyDescent="0.2">
      <c r="A197" s="32"/>
      <c r="B197" s="33"/>
      <c r="C197" s="26" t="s">
        <v>27</v>
      </c>
      <c r="D197" s="32"/>
      <c r="E197" s="32"/>
      <c r="F197" s="24" t="str">
        <f>IF(E18="","",E18)</f>
        <v>Vyplň údaj</v>
      </c>
      <c r="G197" s="32"/>
      <c r="H197" s="32"/>
      <c r="I197" s="109" t="s">
        <v>33</v>
      </c>
      <c r="J197" s="226" t="str">
        <f>E24</f>
        <v xml:space="preserve">Ing. Jozef Trebuňa </v>
      </c>
      <c r="K197" s="32"/>
      <c r="L197" s="4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</row>
    <row r="198" spans="1:65" s="2" customFormat="1" ht="10.4" customHeight="1" x14ac:dyDescent="0.2">
      <c r="A198" s="32"/>
      <c r="B198" s="33"/>
      <c r="C198" s="32"/>
      <c r="D198" s="32"/>
      <c r="E198" s="32"/>
      <c r="F198" s="32"/>
      <c r="G198" s="32"/>
      <c r="H198" s="32"/>
      <c r="I198" s="108"/>
      <c r="J198" s="32"/>
      <c r="K198" s="32"/>
      <c r="L198" s="4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</row>
    <row r="199" spans="1:65" s="11" customFormat="1" ht="29.25" customHeight="1" x14ac:dyDescent="0.2">
      <c r="A199" s="156"/>
      <c r="B199" s="157"/>
      <c r="C199" s="158" t="s">
        <v>185</v>
      </c>
      <c r="D199" s="159" t="s">
        <v>62</v>
      </c>
      <c r="E199" s="159" t="s">
        <v>58</v>
      </c>
      <c r="F199" s="159" t="s">
        <v>59</v>
      </c>
      <c r="G199" s="159" t="s">
        <v>186</v>
      </c>
      <c r="H199" s="159" t="s">
        <v>187</v>
      </c>
      <c r="I199" s="160" t="s">
        <v>188</v>
      </c>
      <c r="J199" s="161" t="s">
        <v>108</v>
      </c>
      <c r="K199" s="162" t="s">
        <v>189</v>
      </c>
      <c r="L199" s="163"/>
      <c r="M199" s="62" t="s">
        <v>1</v>
      </c>
      <c r="N199" s="63" t="s">
        <v>41</v>
      </c>
      <c r="O199" s="63" t="s">
        <v>190</v>
      </c>
      <c r="P199" s="63" t="s">
        <v>191</v>
      </c>
      <c r="Q199" s="63" t="s">
        <v>192</v>
      </c>
      <c r="R199" s="63" t="s">
        <v>193</v>
      </c>
      <c r="S199" s="63" t="s">
        <v>194</v>
      </c>
      <c r="T199" s="64" t="s">
        <v>195</v>
      </c>
      <c r="U199" s="156"/>
      <c r="V199" s="156"/>
      <c r="W199" s="156"/>
      <c r="X199" s="156"/>
      <c r="Y199" s="156"/>
      <c r="Z199" s="156"/>
      <c r="AA199" s="156"/>
      <c r="AB199" s="156"/>
      <c r="AC199" s="156"/>
      <c r="AD199" s="156"/>
      <c r="AE199" s="156"/>
    </row>
    <row r="200" spans="1:65" s="2" customFormat="1" ht="22.75" customHeight="1" x14ac:dyDescent="0.35">
      <c r="A200" s="32"/>
      <c r="B200" s="33"/>
      <c r="C200" s="69" t="s">
        <v>105</v>
      </c>
      <c r="D200" s="32"/>
      <c r="E200" s="32"/>
      <c r="F200" s="32"/>
      <c r="G200" s="32"/>
      <c r="H200" s="32"/>
      <c r="I200" s="108"/>
      <c r="J200" s="164">
        <f>BK200</f>
        <v>0</v>
      </c>
      <c r="K200" s="32"/>
      <c r="L200" s="33"/>
      <c r="M200" s="65"/>
      <c r="N200" s="56"/>
      <c r="O200" s="66"/>
      <c r="P200" s="165">
        <f>P201+P207+P211+P215+P222+P253+P256+P262+P265+P282+P288+P292+P312+P315+P324+P332+P335+P338+P343+P373+P376+P387+P399+P407+P413+P421+P425+P429+P432+P436</f>
        <v>0</v>
      </c>
      <c r="Q200" s="66"/>
      <c r="R200" s="165">
        <f>R201+R207+R211+R215+R222+R253+R256+R262+R265+R282+R288+R292+R312+R315+R324+R332+R335+R338+R343+R373+R376+R387+R399+R407+R413+R421+R425+R429+R432+R436</f>
        <v>158.01156492000001</v>
      </c>
      <c r="S200" s="66"/>
      <c r="T200" s="166">
        <f>T201+T207+T211+T215+T222+T253+T256+T262+T265+T282+T288+T292+T312+T315+T324+T332+T335+T338+T343+T373+T376+T387+T399+T407+T413+T421+T425+T429+T432+T436</f>
        <v>32.411537999999993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T200" s="16" t="s">
        <v>76</v>
      </c>
      <c r="AU200" s="16" t="s">
        <v>110</v>
      </c>
      <c r="BK200" s="167">
        <f>BK201+BK207+BK211+BK215+BK222+BK253+BK256+BK262+BK265+BK282+BK288+BK292+BK312+BK315+BK324+BK332+BK335+BK338+BK343+BK373+BK376+BK387+BK399+BK407+BK413+BK421+BK425+BK429+BK432+BK436</f>
        <v>0</v>
      </c>
    </row>
    <row r="201" spans="1:65" s="12" customFormat="1" ht="26" customHeight="1" x14ac:dyDescent="0.35">
      <c r="B201" s="168"/>
      <c r="D201" s="169" t="s">
        <v>76</v>
      </c>
      <c r="E201" s="170" t="s">
        <v>82</v>
      </c>
      <c r="F201" s="170" t="s">
        <v>196</v>
      </c>
      <c r="I201" s="171"/>
      <c r="J201" s="172">
        <f>BK201</f>
        <v>0</v>
      </c>
      <c r="L201" s="168"/>
      <c r="M201" s="173"/>
      <c r="N201" s="174"/>
      <c r="O201" s="174"/>
      <c r="P201" s="175">
        <f>P202</f>
        <v>0</v>
      </c>
      <c r="Q201" s="174"/>
      <c r="R201" s="175">
        <f>R202</f>
        <v>0</v>
      </c>
      <c r="S201" s="174"/>
      <c r="T201" s="176">
        <f>T202</f>
        <v>0</v>
      </c>
      <c r="AR201" s="169" t="s">
        <v>85</v>
      </c>
      <c r="AT201" s="177" t="s">
        <v>76</v>
      </c>
      <c r="AU201" s="177" t="s">
        <v>77</v>
      </c>
      <c r="AY201" s="169" t="s">
        <v>197</v>
      </c>
      <c r="BK201" s="178">
        <f>BK202</f>
        <v>0</v>
      </c>
    </row>
    <row r="202" spans="1:65" s="12" customFormat="1" ht="22.75" customHeight="1" x14ac:dyDescent="0.25">
      <c r="B202" s="168"/>
      <c r="D202" s="169" t="s">
        <v>76</v>
      </c>
      <c r="E202" s="179" t="s">
        <v>198</v>
      </c>
      <c r="F202" s="179" t="s">
        <v>199</v>
      </c>
      <c r="I202" s="171"/>
      <c r="J202" s="180">
        <f>BK202</f>
        <v>0</v>
      </c>
      <c r="L202" s="168"/>
      <c r="M202" s="173"/>
      <c r="N202" s="174"/>
      <c r="O202" s="174"/>
      <c r="P202" s="175">
        <f>SUM(P203:P206)</f>
        <v>0</v>
      </c>
      <c r="Q202" s="174"/>
      <c r="R202" s="175">
        <f>SUM(R203:R206)</f>
        <v>0</v>
      </c>
      <c r="S202" s="174"/>
      <c r="T202" s="176">
        <f>SUM(T203:T206)</f>
        <v>0</v>
      </c>
      <c r="AR202" s="169" t="s">
        <v>85</v>
      </c>
      <c r="AT202" s="177" t="s">
        <v>76</v>
      </c>
      <c r="AU202" s="177" t="s">
        <v>85</v>
      </c>
      <c r="AY202" s="169" t="s">
        <v>197</v>
      </c>
      <c r="BK202" s="178">
        <f>SUM(BK203:BK206)</f>
        <v>0</v>
      </c>
    </row>
    <row r="203" spans="1:65" s="2" customFormat="1" ht="24" customHeight="1" x14ac:dyDescent="0.2">
      <c r="A203" s="32"/>
      <c r="B203" s="149"/>
      <c r="C203" s="181" t="s">
        <v>85</v>
      </c>
      <c r="D203" s="181" t="s">
        <v>200</v>
      </c>
      <c r="E203" s="182" t="s">
        <v>201</v>
      </c>
      <c r="F203" s="183" t="s">
        <v>202</v>
      </c>
      <c r="G203" s="184" t="s">
        <v>203</v>
      </c>
      <c r="H203" s="185">
        <v>42.308</v>
      </c>
      <c r="I203" s="186"/>
      <c r="J203" s="185">
        <f>ROUND(I203*H203,3)</f>
        <v>0</v>
      </c>
      <c r="K203" s="187"/>
      <c r="L203" s="33"/>
      <c r="M203" s="188" t="s">
        <v>1</v>
      </c>
      <c r="N203" s="189" t="s">
        <v>43</v>
      </c>
      <c r="O203" s="58"/>
      <c r="P203" s="190">
        <f>O203*H203</f>
        <v>0</v>
      </c>
      <c r="Q203" s="190">
        <v>0</v>
      </c>
      <c r="R203" s="190">
        <f>Q203*H203</f>
        <v>0</v>
      </c>
      <c r="S203" s="190">
        <v>0</v>
      </c>
      <c r="T203" s="191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92" t="s">
        <v>204</v>
      </c>
      <c r="AT203" s="192" t="s">
        <v>200</v>
      </c>
      <c r="AU203" s="192" t="s">
        <v>177</v>
      </c>
      <c r="AY203" s="16" t="s">
        <v>197</v>
      </c>
      <c r="BE203" s="98">
        <f>IF(N203="základná",J203,0)</f>
        <v>0</v>
      </c>
      <c r="BF203" s="98">
        <f>IF(N203="znížená",J203,0)</f>
        <v>0</v>
      </c>
      <c r="BG203" s="98">
        <f>IF(N203="zákl. prenesená",J203,0)</f>
        <v>0</v>
      </c>
      <c r="BH203" s="98">
        <f>IF(N203="zníž. prenesená",J203,0)</f>
        <v>0</v>
      </c>
      <c r="BI203" s="98">
        <f>IF(N203="nulová",J203,0)</f>
        <v>0</v>
      </c>
      <c r="BJ203" s="16" t="s">
        <v>177</v>
      </c>
      <c r="BK203" s="193">
        <f>ROUND(I203*H203,3)</f>
        <v>0</v>
      </c>
      <c r="BL203" s="16" t="s">
        <v>204</v>
      </c>
      <c r="BM203" s="192" t="s">
        <v>205</v>
      </c>
    </row>
    <row r="204" spans="1:65" s="13" customFormat="1" x14ac:dyDescent="0.2">
      <c r="B204" s="194"/>
      <c r="D204" s="195" t="s">
        <v>206</v>
      </c>
      <c r="E204" s="196" t="s">
        <v>1</v>
      </c>
      <c r="F204" s="197" t="s">
        <v>207</v>
      </c>
      <c r="H204" s="198">
        <v>42.308</v>
      </c>
      <c r="I204" s="199"/>
      <c r="L204" s="194"/>
      <c r="M204" s="200"/>
      <c r="N204" s="201"/>
      <c r="O204" s="201"/>
      <c r="P204" s="201"/>
      <c r="Q204" s="201"/>
      <c r="R204" s="201"/>
      <c r="S204" s="201"/>
      <c r="T204" s="202"/>
      <c r="AT204" s="196" t="s">
        <v>206</v>
      </c>
      <c r="AU204" s="196" t="s">
        <v>177</v>
      </c>
      <c r="AV204" s="13" t="s">
        <v>177</v>
      </c>
      <c r="AW204" s="13" t="s">
        <v>3</v>
      </c>
      <c r="AX204" s="13" t="s">
        <v>85</v>
      </c>
      <c r="AY204" s="196" t="s">
        <v>197</v>
      </c>
    </row>
    <row r="205" spans="1:65" s="2" customFormat="1" ht="24" customHeight="1" x14ac:dyDescent="0.2">
      <c r="A205" s="32"/>
      <c r="B205" s="149"/>
      <c r="C205" s="181" t="s">
        <v>177</v>
      </c>
      <c r="D205" s="181" t="s">
        <v>200</v>
      </c>
      <c r="E205" s="182" t="s">
        <v>208</v>
      </c>
      <c r="F205" s="183" t="s">
        <v>209</v>
      </c>
      <c r="G205" s="184" t="s">
        <v>203</v>
      </c>
      <c r="H205" s="185">
        <v>21.154</v>
      </c>
      <c r="I205" s="186"/>
      <c r="J205" s="185">
        <f>ROUND(I205*H205,3)</f>
        <v>0</v>
      </c>
      <c r="K205" s="187"/>
      <c r="L205" s="33"/>
      <c r="M205" s="188" t="s">
        <v>1</v>
      </c>
      <c r="N205" s="189" t="s">
        <v>43</v>
      </c>
      <c r="O205" s="58"/>
      <c r="P205" s="190">
        <f>O205*H205</f>
        <v>0</v>
      </c>
      <c r="Q205" s="190">
        <v>0</v>
      </c>
      <c r="R205" s="190">
        <f>Q205*H205</f>
        <v>0</v>
      </c>
      <c r="S205" s="190">
        <v>0</v>
      </c>
      <c r="T205" s="191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92" t="s">
        <v>204</v>
      </c>
      <c r="AT205" s="192" t="s">
        <v>200</v>
      </c>
      <c r="AU205" s="192" t="s">
        <v>177</v>
      </c>
      <c r="AY205" s="16" t="s">
        <v>197</v>
      </c>
      <c r="BE205" s="98">
        <f>IF(N205="základná",J205,0)</f>
        <v>0</v>
      </c>
      <c r="BF205" s="98">
        <f>IF(N205="znížená",J205,0)</f>
        <v>0</v>
      </c>
      <c r="BG205" s="98">
        <f>IF(N205="zákl. prenesená",J205,0)</f>
        <v>0</v>
      </c>
      <c r="BH205" s="98">
        <f>IF(N205="zníž. prenesená",J205,0)</f>
        <v>0</v>
      </c>
      <c r="BI205" s="98">
        <f>IF(N205="nulová",J205,0)</f>
        <v>0</v>
      </c>
      <c r="BJ205" s="16" t="s">
        <v>177</v>
      </c>
      <c r="BK205" s="193">
        <f>ROUND(I205*H205,3)</f>
        <v>0</v>
      </c>
      <c r="BL205" s="16" t="s">
        <v>204</v>
      </c>
      <c r="BM205" s="192" t="s">
        <v>210</v>
      </c>
    </row>
    <row r="206" spans="1:65" s="13" customFormat="1" x14ac:dyDescent="0.2">
      <c r="B206" s="194"/>
      <c r="D206" s="195" t="s">
        <v>206</v>
      </c>
      <c r="E206" s="196" t="s">
        <v>1</v>
      </c>
      <c r="F206" s="197" t="s">
        <v>211</v>
      </c>
      <c r="H206" s="198">
        <v>21.154</v>
      </c>
      <c r="I206" s="199"/>
      <c r="L206" s="194"/>
      <c r="M206" s="200"/>
      <c r="N206" s="201"/>
      <c r="O206" s="201"/>
      <c r="P206" s="201"/>
      <c r="Q206" s="201"/>
      <c r="R206" s="201"/>
      <c r="S206" s="201"/>
      <c r="T206" s="202"/>
      <c r="AT206" s="196" t="s">
        <v>206</v>
      </c>
      <c r="AU206" s="196" t="s">
        <v>177</v>
      </c>
      <c r="AV206" s="13" t="s">
        <v>177</v>
      </c>
      <c r="AW206" s="13" t="s">
        <v>3</v>
      </c>
      <c r="AX206" s="13" t="s">
        <v>85</v>
      </c>
      <c r="AY206" s="196" t="s">
        <v>197</v>
      </c>
    </row>
    <row r="207" spans="1:65" s="12" customFormat="1" ht="26" customHeight="1" x14ac:dyDescent="0.35">
      <c r="B207" s="168"/>
      <c r="D207" s="169" t="s">
        <v>76</v>
      </c>
      <c r="E207" s="170" t="s">
        <v>82</v>
      </c>
      <c r="F207" s="170" t="s">
        <v>196</v>
      </c>
      <c r="I207" s="171"/>
      <c r="J207" s="172">
        <f>BK207</f>
        <v>0</v>
      </c>
      <c r="L207" s="168"/>
      <c r="M207" s="173"/>
      <c r="N207" s="174"/>
      <c r="O207" s="174"/>
      <c r="P207" s="175">
        <f>P208</f>
        <v>0</v>
      </c>
      <c r="Q207" s="174"/>
      <c r="R207" s="175">
        <f>R208</f>
        <v>0</v>
      </c>
      <c r="S207" s="174"/>
      <c r="T207" s="176">
        <f>T208</f>
        <v>0</v>
      </c>
      <c r="AR207" s="169" t="s">
        <v>85</v>
      </c>
      <c r="AT207" s="177" t="s">
        <v>76</v>
      </c>
      <c r="AU207" s="177" t="s">
        <v>77</v>
      </c>
      <c r="AY207" s="169" t="s">
        <v>197</v>
      </c>
      <c r="BK207" s="178">
        <f>BK208</f>
        <v>0</v>
      </c>
    </row>
    <row r="208" spans="1:65" s="12" customFormat="1" ht="22.75" customHeight="1" x14ac:dyDescent="0.25">
      <c r="B208" s="168"/>
      <c r="D208" s="169" t="s">
        <v>76</v>
      </c>
      <c r="E208" s="179" t="s">
        <v>212</v>
      </c>
      <c r="F208" s="179" t="s">
        <v>213</v>
      </c>
      <c r="I208" s="171"/>
      <c r="J208" s="180">
        <f>BK208</f>
        <v>0</v>
      </c>
      <c r="L208" s="168"/>
      <c r="M208" s="173"/>
      <c r="N208" s="174"/>
      <c r="O208" s="174"/>
      <c r="P208" s="175">
        <f>SUM(P209:P210)</f>
        <v>0</v>
      </c>
      <c r="Q208" s="174"/>
      <c r="R208" s="175">
        <f>SUM(R209:R210)</f>
        <v>0</v>
      </c>
      <c r="S208" s="174"/>
      <c r="T208" s="176">
        <f>SUM(T209:T210)</f>
        <v>0</v>
      </c>
      <c r="AR208" s="169" t="s">
        <v>85</v>
      </c>
      <c r="AT208" s="177" t="s">
        <v>76</v>
      </c>
      <c r="AU208" s="177" t="s">
        <v>85</v>
      </c>
      <c r="AY208" s="169" t="s">
        <v>197</v>
      </c>
      <c r="BK208" s="178">
        <f>SUM(BK209:BK210)</f>
        <v>0</v>
      </c>
    </row>
    <row r="209" spans="1:65" s="2" customFormat="1" ht="24" customHeight="1" x14ac:dyDescent="0.2">
      <c r="A209" s="32"/>
      <c r="B209" s="149"/>
      <c r="C209" s="181" t="s">
        <v>214</v>
      </c>
      <c r="D209" s="181" t="s">
        <v>200</v>
      </c>
      <c r="E209" s="182" t="s">
        <v>215</v>
      </c>
      <c r="F209" s="183" t="s">
        <v>216</v>
      </c>
      <c r="G209" s="184" t="s">
        <v>203</v>
      </c>
      <c r="H209" s="185">
        <v>42.308</v>
      </c>
      <c r="I209" s="186"/>
      <c r="J209" s="185">
        <f>ROUND(I209*H209,3)</f>
        <v>0</v>
      </c>
      <c r="K209" s="187"/>
      <c r="L209" s="33"/>
      <c r="M209" s="188" t="s">
        <v>1</v>
      </c>
      <c r="N209" s="189" t="s">
        <v>43</v>
      </c>
      <c r="O209" s="58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92" t="s">
        <v>204</v>
      </c>
      <c r="AT209" s="192" t="s">
        <v>200</v>
      </c>
      <c r="AU209" s="192" t="s">
        <v>177</v>
      </c>
      <c r="AY209" s="16" t="s">
        <v>197</v>
      </c>
      <c r="BE209" s="98">
        <f>IF(N209="základná",J209,0)</f>
        <v>0</v>
      </c>
      <c r="BF209" s="98">
        <f>IF(N209="znížená",J209,0)</f>
        <v>0</v>
      </c>
      <c r="BG209" s="98">
        <f>IF(N209="zákl. prenesená",J209,0)</f>
        <v>0</v>
      </c>
      <c r="BH209" s="98">
        <f>IF(N209="zníž. prenesená",J209,0)</f>
        <v>0</v>
      </c>
      <c r="BI209" s="98">
        <f>IF(N209="nulová",J209,0)</f>
        <v>0</v>
      </c>
      <c r="BJ209" s="16" t="s">
        <v>177</v>
      </c>
      <c r="BK209" s="193">
        <f>ROUND(I209*H209,3)</f>
        <v>0</v>
      </c>
      <c r="BL209" s="16" t="s">
        <v>204</v>
      </c>
      <c r="BM209" s="192" t="s">
        <v>217</v>
      </c>
    </row>
    <row r="210" spans="1:65" s="13" customFormat="1" x14ac:dyDescent="0.2">
      <c r="B210" s="194"/>
      <c r="D210" s="195" t="s">
        <v>206</v>
      </c>
      <c r="E210" s="196" t="s">
        <v>1</v>
      </c>
      <c r="F210" s="197" t="s">
        <v>218</v>
      </c>
      <c r="H210" s="198">
        <v>42.308</v>
      </c>
      <c r="I210" s="199"/>
      <c r="L210" s="194"/>
      <c r="M210" s="200"/>
      <c r="N210" s="201"/>
      <c r="O210" s="201"/>
      <c r="P210" s="201"/>
      <c r="Q210" s="201"/>
      <c r="R210" s="201"/>
      <c r="S210" s="201"/>
      <c r="T210" s="202"/>
      <c r="AT210" s="196" t="s">
        <v>206</v>
      </c>
      <c r="AU210" s="196" t="s">
        <v>177</v>
      </c>
      <c r="AV210" s="13" t="s">
        <v>177</v>
      </c>
      <c r="AW210" s="13" t="s">
        <v>3</v>
      </c>
      <c r="AX210" s="13" t="s">
        <v>85</v>
      </c>
      <c r="AY210" s="196" t="s">
        <v>197</v>
      </c>
    </row>
    <row r="211" spans="1:65" s="12" customFormat="1" ht="26" customHeight="1" x14ac:dyDescent="0.35">
      <c r="B211" s="168"/>
      <c r="D211" s="169" t="s">
        <v>76</v>
      </c>
      <c r="E211" s="170" t="s">
        <v>87</v>
      </c>
      <c r="F211" s="170" t="s">
        <v>219</v>
      </c>
      <c r="I211" s="171"/>
      <c r="J211" s="172">
        <f>BK211</f>
        <v>0</v>
      </c>
      <c r="L211" s="168"/>
      <c r="M211" s="173"/>
      <c r="N211" s="174"/>
      <c r="O211" s="174"/>
      <c r="P211" s="175">
        <f>P212</f>
        <v>0</v>
      </c>
      <c r="Q211" s="174"/>
      <c r="R211" s="175">
        <f>R212</f>
        <v>8.9292E-3</v>
      </c>
      <c r="S211" s="174"/>
      <c r="T211" s="176">
        <f>T212</f>
        <v>0</v>
      </c>
      <c r="AR211" s="169" t="s">
        <v>85</v>
      </c>
      <c r="AT211" s="177" t="s">
        <v>76</v>
      </c>
      <c r="AU211" s="177" t="s">
        <v>77</v>
      </c>
      <c r="AY211" s="169" t="s">
        <v>197</v>
      </c>
      <c r="BK211" s="178">
        <f>BK212</f>
        <v>0</v>
      </c>
    </row>
    <row r="212" spans="1:65" s="12" customFormat="1" ht="22.75" customHeight="1" x14ac:dyDescent="0.25">
      <c r="B212" s="168"/>
      <c r="D212" s="169" t="s">
        <v>76</v>
      </c>
      <c r="E212" s="179" t="s">
        <v>220</v>
      </c>
      <c r="F212" s="179" t="s">
        <v>221</v>
      </c>
      <c r="I212" s="171"/>
      <c r="J212" s="180">
        <f>BK212</f>
        <v>0</v>
      </c>
      <c r="L212" s="168"/>
      <c r="M212" s="173"/>
      <c r="N212" s="174"/>
      <c r="O212" s="174"/>
      <c r="P212" s="175">
        <f>SUM(P213:P214)</f>
        <v>0</v>
      </c>
      <c r="Q212" s="174"/>
      <c r="R212" s="175">
        <f>SUM(R213:R214)</f>
        <v>8.9292E-3</v>
      </c>
      <c r="S212" s="174"/>
      <c r="T212" s="176">
        <f>SUM(T213:T214)</f>
        <v>0</v>
      </c>
      <c r="AR212" s="169" t="s">
        <v>85</v>
      </c>
      <c r="AT212" s="177" t="s">
        <v>76</v>
      </c>
      <c r="AU212" s="177" t="s">
        <v>85</v>
      </c>
      <c r="AY212" s="169" t="s">
        <v>197</v>
      </c>
      <c r="BK212" s="178">
        <f>SUM(BK213:BK214)</f>
        <v>0</v>
      </c>
    </row>
    <row r="213" spans="1:65" s="2" customFormat="1" ht="24" customHeight="1" x14ac:dyDescent="0.2">
      <c r="A213" s="32"/>
      <c r="B213" s="149"/>
      <c r="C213" s="181" t="s">
        <v>204</v>
      </c>
      <c r="D213" s="181" t="s">
        <v>200</v>
      </c>
      <c r="E213" s="182" t="s">
        <v>222</v>
      </c>
      <c r="F213" s="183" t="s">
        <v>223</v>
      </c>
      <c r="G213" s="184" t="s">
        <v>224</v>
      </c>
      <c r="H213" s="185">
        <v>223.23</v>
      </c>
      <c r="I213" s="186"/>
      <c r="J213" s="185">
        <f>ROUND(I213*H213,3)</f>
        <v>0</v>
      </c>
      <c r="K213" s="187"/>
      <c r="L213" s="33"/>
      <c r="M213" s="188" t="s">
        <v>1</v>
      </c>
      <c r="N213" s="189" t="s">
        <v>43</v>
      </c>
      <c r="O213" s="58"/>
      <c r="P213" s="190">
        <f>O213*H213</f>
        <v>0</v>
      </c>
      <c r="Q213" s="190">
        <v>4.0000000000000003E-5</v>
      </c>
      <c r="R213" s="190">
        <f>Q213*H213</f>
        <v>8.9292E-3</v>
      </c>
      <c r="S213" s="190">
        <v>0</v>
      </c>
      <c r="T213" s="191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92" t="s">
        <v>204</v>
      </c>
      <c r="AT213" s="192" t="s">
        <v>200</v>
      </c>
      <c r="AU213" s="192" t="s">
        <v>177</v>
      </c>
      <c r="AY213" s="16" t="s">
        <v>197</v>
      </c>
      <c r="BE213" s="98">
        <f>IF(N213="základná",J213,0)</f>
        <v>0</v>
      </c>
      <c r="BF213" s="98">
        <f>IF(N213="znížená",J213,0)</f>
        <v>0</v>
      </c>
      <c r="BG213" s="98">
        <f>IF(N213="zákl. prenesená",J213,0)</f>
        <v>0</v>
      </c>
      <c r="BH213" s="98">
        <f>IF(N213="zníž. prenesená",J213,0)</f>
        <v>0</v>
      </c>
      <c r="BI213" s="98">
        <f>IF(N213="nulová",J213,0)</f>
        <v>0</v>
      </c>
      <c r="BJ213" s="16" t="s">
        <v>177</v>
      </c>
      <c r="BK213" s="193">
        <f>ROUND(I213*H213,3)</f>
        <v>0</v>
      </c>
      <c r="BL213" s="16" t="s">
        <v>204</v>
      </c>
      <c r="BM213" s="192" t="s">
        <v>225</v>
      </c>
    </row>
    <row r="214" spans="1:65" s="13" customFormat="1" x14ac:dyDescent="0.2">
      <c r="B214" s="194"/>
      <c r="D214" s="195" t="s">
        <v>206</v>
      </c>
      <c r="E214" s="196" t="s">
        <v>1</v>
      </c>
      <c r="F214" s="197" t="s">
        <v>226</v>
      </c>
      <c r="H214" s="198">
        <v>223.23</v>
      </c>
      <c r="I214" s="199"/>
      <c r="L214" s="194"/>
      <c r="M214" s="200"/>
      <c r="N214" s="201"/>
      <c r="O214" s="201"/>
      <c r="P214" s="201"/>
      <c r="Q214" s="201"/>
      <c r="R214" s="201"/>
      <c r="S214" s="201"/>
      <c r="T214" s="202"/>
      <c r="AT214" s="196" t="s">
        <v>206</v>
      </c>
      <c r="AU214" s="196" t="s">
        <v>177</v>
      </c>
      <c r="AV214" s="13" t="s">
        <v>177</v>
      </c>
      <c r="AW214" s="13" t="s">
        <v>3</v>
      </c>
      <c r="AX214" s="13" t="s">
        <v>85</v>
      </c>
      <c r="AY214" s="196" t="s">
        <v>197</v>
      </c>
    </row>
    <row r="215" spans="1:65" s="12" customFormat="1" ht="26" customHeight="1" x14ac:dyDescent="0.35">
      <c r="B215" s="168"/>
      <c r="D215" s="169" t="s">
        <v>76</v>
      </c>
      <c r="E215" s="170" t="s">
        <v>90</v>
      </c>
      <c r="F215" s="170" t="s">
        <v>227</v>
      </c>
      <c r="I215" s="171"/>
      <c r="J215" s="172">
        <f>BK215</f>
        <v>0</v>
      </c>
      <c r="L215" s="168"/>
      <c r="M215" s="173"/>
      <c r="N215" s="174"/>
      <c r="O215" s="174"/>
      <c r="P215" s="175">
        <f>P216</f>
        <v>0</v>
      </c>
      <c r="Q215" s="174"/>
      <c r="R215" s="175">
        <f>R216</f>
        <v>11.471119999999999</v>
      </c>
      <c r="S215" s="174"/>
      <c r="T215" s="176">
        <f>T216</f>
        <v>0</v>
      </c>
      <c r="AR215" s="169" t="s">
        <v>85</v>
      </c>
      <c r="AT215" s="177" t="s">
        <v>76</v>
      </c>
      <c r="AU215" s="177" t="s">
        <v>77</v>
      </c>
      <c r="AY215" s="169" t="s">
        <v>197</v>
      </c>
      <c r="BK215" s="178">
        <f>BK216</f>
        <v>0</v>
      </c>
    </row>
    <row r="216" spans="1:65" s="12" customFormat="1" ht="22.75" customHeight="1" x14ac:dyDescent="0.25">
      <c r="B216" s="168"/>
      <c r="D216" s="169" t="s">
        <v>76</v>
      </c>
      <c r="E216" s="179" t="s">
        <v>228</v>
      </c>
      <c r="F216" s="179" t="s">
        <v>229</v>
      </c>
      <c r="I216" s="171"/>
      <c r="J216" s="180">
        <f>BK216</f>
        <v>0</v>
      </c>
      <c r="L216" s="168"/>
      <c r="M216" s="173"/>
      <c r="N216" s="174"/>
      <c r="O216" s="174"/>
      <c r="P216" s="175">
        <f>SUM(P217:P221)</f>
        <v>0</v>
      </c>
      <c r="Q216" s="174"/>
      <c r="R216" s="175">
        <f>SUM(R217:R221)</f>
        <v>11.471119999999999</v>
      </c>
      <c r="S216" s="174"/>
      <c r="T216" s="176">
        <f>SUM(T217:T221)</f>
        <v>0</v>
      </c>
      <c r="AR216" s="169" t="s">
        <v>85</v>
      </c>
      <c r="AT216" s="177" t="s">
        <v>76</v>
      </c>
      <c r="AU216" s="177" t="s">
        <v>85</v>
      </c>
      <c r="AY216" s="169" t="s">
        <v>197</v>
      </c>
      <c r="BK216" s="178">
        <f>SUM(BK217:BK221)</f>
        <v>0</v>
      </c>
    </row>
    <row r="217" spans="1:65" s="2" customFormat="1" ht="24" customHeight="1" x14ac:dyDescent="0.2">
      <c r="A217" s="32"/>
      <c r="B217" s="149"/>
      <c r="C217" s="181" t="s">
        <v>230</v>
      </c>
      <c r="D217" s="181" t="s">
        <v>200</v>
      </c>
      <c r="E217" s="182" t="s">
        <v>231</v>
      </c>
      <c r="F217" s="183" t="s">
        <v>232</v>
      </c>
      <c r="G217" s="184" t="s">
        <v>224</v>
      </c>
      <c r="H217" s="185">
        <v>223</v>
      </c>
      <c r="I217" s="186"/>
      <c r="J217" s="185">
        <f>ROUND(I217*H217,3)</f>
        <v>0</v>
      </c>
      <c r="K217" s="187"/>
      <c r="L217" s="33"/>
      <c r="M217" s="188" t="s">
        <v>1</v>
      </c>
      <c r="N217" s="189" t="s">
        <v>43</v>
      </c>
      <c r="O217" s="58"/>
      <c r="P217" s="190">
        <f>O217*H217</f>
        <v>0</v>
      </c>
      <c r="Q217" s="190">
        <v>2.572E-2</v>
      </c>
      <c r="R217" s="190">
        <f>Q217*H217</f>
        <v>5.7355599999999995</v>
      </c>
      <c r="S217" s="190">
        <v>0</v>
      </c>
      <c r="T217" s="191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92" t="s">
        <v>204</v>
      </c>
      <c r="AT217" s="192" t="s">
        <v>200</v>
      </c>
      <c r="AU217" s="192" t="s">
        <v>177</v>
      </c>
      <c r="AY217" s="16" t="s">
        <v>197</v>
      </c>
      <c r="BE217" s="98">
        <f>IF(N217="základná",J217,0)</f>
        <v>0</v>
      </c>
      <c r="BF217" s="98">
        <f>IF(N217="znížená",J217,0)</f>
        <v>0</v>
      </c>
      <c r="BG217" s="98">
        <f>IF(N217="zákl. prenesená",J217,0)</f>
        <v>0</v>
      </c>
      <c r="BH217" s="98">
        <f>IF(N217="zníž. prenesená",J217,0)</f>
        <v>0</v>
      </c>
      <c r="BI217" s="98">
        <f>IF(N217="nulová",J217,0)</f>
        <v>0</v>
      </c>
      <c r="BJ217" s="16" t="s">
        <v>177</v>
      </c>
      <c r="BK217" s="193">
        <f>ROUND(I217*H217,3)</f>
        <v>0</v>
      </c>
      <c r="BL217" s="16" t="s">
        <v>204</v>
      </c>
      <c r="BM217" s="192" t="s">
        <v>233</v>
      </c>
    </row>
    <row r="218" spans="1:65" s="13" customFormat="1" x14ac:dyDescent="0.2">
      <c r="B218" s="194"/>
      <c r="D218" s="195" t="s">
        <v>206</v>
      </c>
      <c r="E218" s="196" t="s">
        <v>1</v>
      </c>
      <c r="F218" s="197" t="s">
        <v>234</v>
      </c>
      <c r="H218" s="198">
        <v>223</v>
      </c>
      <c r="I218" s="199"/>
      <c r="L218" s="194"/>
      <c r="M218" s="200"/>
      <c r="N218" s="201"/>
      <c r="O218" s="201"/>
      <c r="P218" s="201"/>
      <c r="Q218" s="201"/>
      <c r="R218" s="201"/>
      <c r="S218" s="201"/>
      <c r="T218" s="202"/>
      <c r="AT218" s="196" t="s">
        <v>206</v>
      </c>
      <c r="AU218" s="196" t="s">
        <v>177</v>
      </c>
      <c r="AV218" s="13" t="s">
        <v>177</v>
      </c>
      <c r="AW218" s="13" t="s">
        <v>3</v>
      </c>
      <c r="AX218" s="13" t="s">
        <v>85</v>
      </c>
      <c r="AY218" s="196" t="s">
        <v>197</v>
      </c>
    </row>
    <row r="219" spans="1:65" s="2" customFormat="1" ht="36" customHeight="1" x14ac:dyDescent="0.2">
      <c r="A219" s="32"/>
      <c r="B219" s="149"/>
      <c r="C219" s="181" t="s">
        <v>235</v>
      </c>
      <c r="D219" s="181" t="s">
        <v>200</v>
      </c>
      <c r="E219" s="182" t="s">
        <v>236</v>
      </c>
      <c r="F219" s="183" t="s">
        <v>237</v>
      </c>
      <c r="G219" s="184" t="s">
        <v>224</v>
      </c>
      <c r="H219" s="185">
        <v>446</v>
      </c>
      <c r="I219" s="186"/>
      <c r="J219" s="185">
        <f>ROUND(I219*H219,3)</f>
        <v>0</v>
      </c>
      <c r="K219" s="187"/>
      <c r="L219" s="33"/>
      <c r="M219" s="188" t="s">
        <v>1</v>
      </c>
      <c r="N219" s="189" t="s">
        <v>43</v>
      </c>
      <c r="O219" s="58"/>
      <c r="P219" s="190">
        <f>O219*H219</f>
        <v>0</v>
      </c>
      <c r="Q219" s="190">
        <v>0</v>
      </c>
      <c r="R219" s="190">
        <f>Q219*H219</f>
        <v>0</v>
      </c>
      <c r="S219" s="190">
        <v>0</v>
      </c>
      <c r="T219" s="191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92" t="s">
        <v>204</v>
      </c>
      <c r="AT219" s="192" t="s">
        <v>200</v>
      </c>
      <c r="AU219" s="192" t="s">
        <v>177</v>
      </c>
      <c r="AY219" s="16" t="s">
        <v>197</v>
      </c>
      <c r="BE219" s="98">
        <f>IF(N219="základná",J219,0)</f>
        <v>0</v>
      </c>
      <c r="BF219" s="98">
        <f>IF(N219="znížená",J219,0)</f>
        <v>0</v>
      </c>
      <c r="BG219" s="98">
        <f>IF(N219="zákl. prenesená",J219,0)</f>
        <v>0</v>
      </c>
      <c r="BH219" s="98">
        <f>IF(N219="zníž. prenesená",J219,0)</f>
        <v>0</v>
      </c>
      <c r="BI219" s="98">
        <f>IF(N219="nulová",J219,0)</f>
        <v>0</v>
      </c>
      <c r="BJ219" s="16" t="s">
        <v>177</v>
      </c>
      <c r="BK219" s="193">
        <f>ROUND(I219*H219,3)</f>
        <v>0</v>
      </c>
      <c r="BL219" s="16" t="s">
        <v>204</v>
      </c>
      <c r="BM219" s="192" t="s">
        <v>238</v>
      </c>
    </row>
    <row r="220" spans="1:65" s="13" customFormat="1" x14ac:dyDescent="0.2">
      <c r="B220" s="194"/>
      <c r="D220" s="195" t="s">
        <v>206</v>
      </c>
      <c r="E220" s="196" t="s">
        <v>1</v>
      </c>
      <c r="F220" s="197" t="s">
        <v>239</v>
      </c>
      <c r="H220" s="198">
        <v>446</v>
      </c>
      <c r="I220" s="199"/>
      <c r="L220" s="194"/>
      <c r="M220" s="200"/>
      <c r="N220" s="201"/>
      <c r="O220" s="201"/>
      <c r="P220" s="201"/>
      <c r="Q220" s="201"/>
      <c r="R220" s="201"/>
      <c r="S220" s="201"/>
      <c r="T220" s="202"/>
      <c r="AT220" s="196" t="s">
        <v>206</v>
      </c>
      <c r="AU220" s="196" t="s">
        <v>177</v>
      </c>
      <c r="AV220" s="13" t="s">
        <v>177</v>
      </c>
      <c r="AW220" s="13" t="s">
        <v>3</v>
      </c>
      <c r="AX220" s="13" t="s">
        <v>85</v>
      </c>
      <c r="AY220" s="196" t="s">
        <v>197</v>
      </c>
    </row>
    <row r="221" spans="1:65" s="2" customFormat="1" ht="24" customHeight="1" x14ac:dyDescent="0.2">
      <c r="A221" s="32"/>
      <c r="B221" s="149"/>
      <c r="C221" s="181" t="s">
        <v>240</v>
      </c>
      <c r="D221" s="181" t="s">
        <v>200</v>
      </c>
      <c r="E221" s="182" t="s">
        <v>241</v>
      </c>
      <c r="F221" s="183" t="s">
        <v>242</v>
      </c>
      <c r="G221" s="184" t="s">
        <v>224</v>
      </c>
      <c r="H221" s="185">
        <v>223</v>
      </c>
      <c r="I221" s="186"/>
      <c r="J221" s="185">
        <f>ROUND(I221*H221,3)</f>
        <v>0</v>
      </c>
      <c r="K221" s="187"/>
      <c r="L221" s="33"/>
      <c r="M221" s="188" t="s">
        <v>1</v>
      </c>
      <c r="N221" s="189" t="s">
        <v>43</v>
      </c>
      <c r="O221" s="58"/>
      <c r="P221" s="190">
        <f>O221*H221</f>
        <v>0</v>
      </c>
      <c r="Q221" s="190">
        <v>2.572E-2</v>
      </c>
      <c r="R221" s="190">
        <f>Q221*H221</f>
        <v>5.7355599999999995</v>
      </c>
      <c r="S221" s="190">
        <v>0</v>
      </c>
      <c r="T221" s="191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92" t="s">
        <v>204</v>
      </c>
      <c r="AT221" s="192" t="s">
        <v>200</v>
      </c>
      <c r="AU221" s="192" t="s">
        <v>177</v>
      </c>
      <c r="AY221" s="16" t="s">
        <v>197</v>
      </c>
      <c r="BE221" s="98">
        <f>IF(N221="základná",J221,0)</f>
        <v>0</v>
      </c>
      <c r="BF221" s="98">
        <f>IF(N221="znížená",J221,0)</f>
        <v>0</v>
      </c>
      <c r="BG221" s="98">
        <f>IF(N221="zákl. prenesená",J221,0)</f>
        <v>0</v>
      </c>
      <c r="BH221" s="98">
        <f>IF(N221="zníž. prenesená",J221,0)</f>
        <v>0</v>
      </c>
      <c r="BI221" s="98">
        <f>IF(N221="nulová",J221,0)</f>
        <v>0</v>
      </c>
      <c r="BJ221" s="16" t="s">
        <v>177</v>
      </c>
      <c r="BK221" s="193">
        <f>ROUND(I221*H221,3)</f>
        <v>0</v>
      </c>
      <c r="BL221" s="16" t="s">
        <v>204</v>
      </c>
      <c r="BM221" s="192" t="s">
        <v>243</v>
      </c>
    </row>
    <row r="222" spans="1:65" s="12" customFormat="1" ht="26" customHeight="1" x14ac:dyDescent="0.35">
      <c r="B222" s="168"/>
      <c r="D222" s="169" t="s">
        <v>76</v>
      </c>
      <c r="E222" s="170" t="s">
        <v>244</v>
      </c>
      <c r="F222" s="170" t="s">
        <v>245</v>
      </c>
      <c r="I222" s="171"/>
      <c r="J222" s="172">
        <f>BK222</f>
        <v>0</v>
      </c>
      <c r="L222" s="168"/>
      <c r="M222" s="173"/>
      <c r="N222" s="174"/>
      <c r="O222" s="174"/>
      <c r="P222" s="175">
        <f>P223+P233</f>
        <v>0</v>
      </c>
      <c r="Q222" s="174"/>
      <c r="R222" s="175">
        <f>R223+R233</f>
        <v>0.27193000000000001</v>
      </c>
      <c r="S222" s="174"/>
      <c r="T222" s="176">
        <f>T223+T233</f>
        <v>32.411537999999993</v>
      </c>
      <c r="AR222" s="169" t="s">
        <v>85</v>
      </c>
      <c r="AT222" s="177" t="s">
        <v>76</v>
      </c>
      <c r="AU222" s="177" t="s">
        <v>77</v>
      </c>
      <c r="AY222" s="169" t="s">
        <v>197</v>
      </c>
      <c r="BK222" s="178">
        <f>BK223+BK233</f>
        <v>0</v>
      </c>
    </row>
    <row r="223" spans="1:65" s="12" customFormat="1" ht="22.75" customHeight="1" x14ac:dyDescent="0.25">
      <c r="B223" s="168"/>
      <c r="D223" s="169" t="s">
        <v>76</v>
      </c>
      <c r="E223" s="179" t="s">
        <v>246</v>
      </c>
      <c r="F223" s="179" t="s">
        <v>247</v>
      </c>
      <c r="I223" s="171"/>
      <c r="J223" s="180">
        <f>BK223</f>
        <v>0</v>
      </c>
      <c r="L223" s="168"/>
      <c r="M223" s="173"/>
      <c r="N223" s="174"/>
      <c r="O223" s="174"/>
      <c r="P223" s="175">
        <f>SUM(P224:P232)</f>
        <v>0</v>
      </c>
      <c r="Q223" s="174"/>
      <c r="R223" s="175">
        <f>SUM(R224:R232)</f>
        <v>0.27105000000000001</v>
      </c>
      <c r="S223" s="174"/>
      <c r="T223" s="176">
        <f>SUM(T224:T232)</f>
        <v>29.778739999999996</v>
      </c>
      <c r="AR223" s="169" t="s">
        <v>85</v>
      </c>
      <c r="AT223" s="177" t="s">
        <v>76</v>
      </c>
      <c r="AU223" s="177" t="s">
        <v>85</v>
      </c>
      <c r="AY223" s="169" t="s">
        <v>197</v>
      </c>
      <c r="BK223" s="178">
        <f>SUM(BK224:BK232)</f>
        <v>0</v>
      </c>
    </row>
    <row r="224" spans="1:65" s="2" customFormat="1" ht="36" customHeight="1" x14ac:dyDescent="0.2">
      <c r="A224" s="32"/>
      <c r="B224" s="149"/>
      <c r="C224" s="181" t="s">
        <v>248</v>
      </c>
      <c r="D224" s="181" t="s">
        <v>200</v>
      </c>
      <c r="E224" s="182" t="s">
        <v>249</v>
      </c>
      <c r="F224" s="183" t="s">
        <v>250</v>
      </c>
      <c r="G224" s="184" t="s">
        <v>203</v>
      </c>
      <c r="H224" s="185">
        <v>10.76</v>
      </c>
      <c r="I224" s="186"/>
      <c r="J224" s="185">
        <f>ROUND(I224*H224,3)</f>
        <v>0</v>
      </c>
      <c r="K224" s="187"/>
      <c r="L224" s="33"/>
      <c r="M224" s="188" t="s">
        <v>1</v>
      </c>
      <c r="N224" s="189" t="s">
        <v>43</v>
      </c>
      <c r="O224" s="58"/>
      <c r="P224" s="190">
        <f>O224*H224</f>
        <v>0</v>
      </c>
      <c r="Q224" s="190">
        <v>0</v>
      </c>
      <c r="R224" s="190">
        <f>Q224*H224</f>
        <v>0</v>
      </c>
      <c r="S224" s="190">
        <v>1.905</v>
      </c>
      <c r="T224" s="191">
        <f>S224*H224</f>
        <v>20.497800000000002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92" t="s">
        <v>204</v>
      </c>
      <c r="AT224" s="192" t="s">
        <v>200</v>
      </c>
      <c r="AU224" s="192" t="s">
        <v>177</v>
      </c>
      <c r="AY224" s="16" t="s">
        <v>197</v>
      </c>
      <c r="BE224" s="98">
        <f>IF(N224="základná",J224,0)</f>
        <v>0</v>
      </c>
      <c r="BF224" s="98">
        <f>IF(N224="znížená",J224,0)</f>
        <v>0</v>
      </c>
      <c r="BG224" s="98">
        <f>IF(N224="zákl. prenesená",J224,0)</f>
        <v>0</v>
      </c>
      <c r="BH224" s="98">
        <f>IF(N224="zníž. prenesená",J224,0)</f>
        <v>0</v>
      </c>
      <c r="BI224" s="98">
        <f>IF(N224="nulová",J224,0)</f>
        <v>0</v>
      </c>
      <c r="BJ224" s="16" t="s">
        <v>177</v>
      </c>
      <c r="BK224" s="193">
        <f>ROUND(I224*H224,3)</f>
        <v>0</v>
      </c>
      <c r="BL224" s="16" t="s">
        <v>204</v>
      </c>
      <c r="BM224" s="192" t="s">
        <v>251</v>
      </c>
    </row>
    <row r="225" spans="1:65" s="13" customFormat="1" x14ac:dyDescent="0.2">
      <c r="B225" s="194"/>
      <c r="D225" s="195" t="s">
        <v>206</v>
      </c>
      <c r="E225" s="196" t="s">
        <v>1</v>
      </c>
      <c r="F225" s="197" t="s">
        <v>252</v>
      </c>
      <c r="H225" s="198">
        <v>10.76</v>
      </c>
      <c r="I225" s="199"/>
      <c r="L225" s="194"/>
      <c r="M225" s="200"/>
      <c r="N225" s="201"/>
      <c r="O225" s="201"/>
      <c r="P225" s="201"/>
      <c r="Q225" s="201"/>
      <c r="R225" s="201"/>
      <c r="S225" s="201"/>
      <c r="T225" s="202"/>
      <c r="AT225" s="196" t="s">
        <v>206</v>
      </c>
      <c r="AU225" s="196" t="s">
        <v>177</v>
      </c>
      <c r="AV225" s="13" t="s">
        <v>177</v>
      </c>
      <c r="AW225" s="13" t="s">
        <v>3</v>
      </c>
      <c r="AX225" s="13" t="s">
        <v>85</v>
      </c>
      <c r="AY225" s="196" t="s">
        <v>197</v>
      </c>
    </row>
    <row r="226" spans="1:65" s="2" customFormat="1" ht="24" customHeight="1" x14ac:dyDescent="0.2">
      <c r="A226" s="32"/>
      <c r="B226" s="149"/>
      <c r="C226" s="181" t="s">
        <v>253</v>
      </c>
      <c r="D226" s="181" t="s">
        <v>200</v>
      </c>
      <c r="E226" s="182" t="s">
        <v>254</v>
      </c>
      <c r="F226" s="183" t="s">
        <v>255</v>
      </c>
      <c r="G226" s="184" t="s">
        <v>256</v>
      </c>
      <c r="H226" s="185">
        <v>1</v>
      </c>
      <c r="I226" s="186"/>
      <c r="J226" s="185">
        <f>ROUND(I226*H226,3)</f>
        <v>0</v>
      </c>
      <c r="K226" s="187"/>
      <c r="L226" s="33"/>
      <c r="M226" s="188" t="s">
        <v>1</v>
      </c>
      <c r="N226" s="189" t="s">
        <v>43</v>
      </c>
      <c r="O226" s="58"/>
      <c r="P226" s="190">
        <f>O226*H226</f>
        <v>0</v>
      </c>
      <c r="Q226" s="190">
        <v>0</v>
      </c>
      <c r="R226" s="190">
        <f>Q226*H226</f>
        <v>0</v>
      </c>
      <c r="S226" s="190">
        <v>0.08</v>
      </c>
      <c r="T226" s="191">
        <f>S226*H226</f>
        <v>0.08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92" t="s">
        <v>204</v>
      </c>
      <c r="AT226" s="192" t="s">
        <v>200</v>
      </c>
      <c r="AU226" s="192" t="s">
        <v>177</v>
      </c>
      <c r="AY226" s="16" t="s">
        <v>197</v>
      </c>
      <c r="BE226" s="98">
        <f>IF(N226="základná",J226,0)</f>
        <v>0</v>
      </c>
      <c r="BF226" s="98">
        <f>IF(N226="znížená",J226,0)</f>
        <v>0</v>
      </c>
      <c r="BG226" s="98">
        <f>IF(N226="zákl. prenesená",J226,0)</f>
        <v>0</v>
      </c>
      <c r="BH226" s="98">
        <f>IF(N226="zníž. prenesená",J226,0)</f>
        <v>0</v>
      </c>
      <c r="BI226" s="98">
        <f>IF(N226="nulová",J226,0)</f>
        <v>0</v>
      </c>
      <c r="BJ226" s="16" t="s">
        <v>177</v>
      </c>
      <c r="BK226" s="193">
        <f>ROUND(I226*H226,3)</f>
        <v>0</v>
      </c>
      <c r="BL226" s="16" t="s">
        <v>204</v>
      </c>
      <c r="BM226" s="192" t="s">
        <v>257</v>
      </c>
    </row>
    <row r="227" spans="1:65" s="2" customFormat="1" ht="24" customHeight="1" x14ac:dyDescent="0.2">
      <c r="A227" s="32"/>
      <c r="B227" s="149"/>
      <c r="C227" s="181" t="s">
        <v>258</v>
      </c>
      <c r="D227" s="181" t="s">
        <v>200</v>
      </c>
      <c r="E227" s="182" t="s">
        <v>259</v>
      </c>
      <c r="F227" s="183" t="s">
        <v>260</v>
      </c>
      <c r="G227" s="184" t="s">
        <v>224</v>
      </c>
      <c r="H227" s="185">
        <v>172.24799999999999</v>
      </c>
      <c r="I227" s="186"/>
      <c r="J227" s="185">
        <f>ROUND(I227*H227,3)</f>
        <v>0</v>
      </c>
      <c r="K227" s="187"/>
      <c r="L227" s="33"/>
      <c r="M227" s="188" t="s">
        <v>1</v>
      </c>
      <c r="N227" s="189" t="s">
        <v>43</v>
      </c>
      <c r="O227" s="58"/>
      <c r="P227" s="190">
        <f>O227*H227</f>
        <v>0</v>
      </c>
      <c r="Q227" s="190">
        <v>0</v>
      </c>
      <c r="R227" s="190">
        <f>Q227*H227</f>
        <v>0</v>
      </c>
      <c r="S227" s="190">
        <v>0.05</v>
      </c>
      <c r="T227" s="191">
        <f>S227*H227</f>
        <v>8.6123999999999992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92" t="s">
        <v>204</v>
      </c>
      <c r="AT227" s="192" t="s">
        <v>200</v>
      </c>
      <c r="AU227" s="192" t="s">
        <v>177</v>
      </c>
      <c r="AY227" s="16" t="s">
        <v>197</v>
      </c>
      <c r="BE227" s="98">
        <f>IF(N227="základná",J227,0)</f>
        <v>0</v>
      </c>
      <c r="BF227" s="98">
        <f>IF(N227="znížená",J227,0)</f>
        <v>0</v>
      </c>
      <c r="BG227" s="98">
        <f>IF(N227="zákl. prenesená",J227,0)</f>
        <v>0</v>
      </c>
      <c r="BH227" s="98">
        <f>IF(N227="zníž. prenesená",J227,0)</f>
        <v>0</v>
      </c>
      <c r="BI227" s="98">
        <f>IF(N227="nulová",J227,0)</f>
        <v>0</v>
      </c>
      <c r="BJ227" s="16" t="s">
        <v>177</v>
      </c>
      <c r="BK227" s="193">
        <f>ROUND(I227*H227,3)</f>
        <v>0</v>
      </c>
      <c r="BL227" s="16" t="s">
        <v>204</v>
      </c>
      <c r="BM227" s="192" t="s">
        <v>261</v>
      </c>
    </row>
    <row r="228" spans="1:65" s="13" customFormat="1" x14ac:dyDescent="0.2">
      <c r="B228" s="194"/>
      <c r="D228" s="195" t="s">
        <v>206</v>
      </c>
      <c r="E228" s="196" t="s">
        <v>1</v>
      </c>
      <c r="F228" s="197" t="s">
        <v>262</v>
      </c>
      <c r="H228" s="198">
        <v>172.24799999999999</v>
      </c>
      <c r="I228" s="199"/>
      <c r="L228" s="194"/>
      <c r="M228" s="200"/>
      <c r="N228" s="201"/>
      <c r="O228" s="201"/>
      <c r="P228" s="201"/>
      <c r="Q228" s="201"/>
      <c r="R228" s="201"/>
      <c r="S228" s="201"/>
      <c r="T228" s="202"/>
      <c r="AT228" s="196" t="s">
        <v>206</v>
      </c>
      <c r="AU228" s="196" t="s">
        <v>177</v>
      </c>
      <c r="AV228" s="13" t="s">
        <v>177</v>
      </c>
      <c r="AW228" s="13" t="s">
        <v>3</v>
      </c>
      <c r="AX228" s="13" t="s">
        <v>85</v>
      </c>
      <c r="AY228" s="196" t="s">
        <v>197</v>
      </c>
    </row>
    <row r="229" spans="1:65" s="2" customFormat="1" ht="36" customHeight="1" x14ac:dyDescent="0.2">
      <c r="A229" s="32"/>
      <c r="B229" s="149"/>
      <c r="C229" s="181" t="s">
        <v>263</v>
      </c>
      <c r="D229" s="181" t="s">
        <v>200</v>
      </c>
      <c r="E229" s="182" t="s">
        <v>264</v>
      </c>
      <c r="F229" s="183" t="s">
        <v>265</v>
      </c>
      <c r="G229" s="184" t="s">
        <v>224</v>
      </c>
      <c r="H229" s="185">
        <v>8.6549999999999994</v>
      </c>
      <c r="I229" s="186"/>
      <c r="J229" s="185">
        <f>ROUND(I229*H229,3)</f>
        <v>0</v>
      </c>
      <c r="K229" s="187"/>
      <c r="L229" s="33"/>
      <c r="M229" s="188" t="s">
        <v>1</v>
      </c>
      <c r="N229" s="189" t="s">
        <v>43</v>
      </c>
      <c r="O229" s="58"/>
      <c r="P229" s="190">
        <f>O229*H229</f>
        <v>0</v>
      </c>
      <c r="Q229" s="190">
        <v>0</v>
      </c>
      <c r="R229" s="190">
        <f>Q229*H229</f>
        <v>0</v>
      </c>
      <c r="S229" s="190">
        <v>6.8000000000000005E-2</v>
      </c>
      <c r="T229" s="191">
        <f>S229*H229</f>
        <v>0.58853999999999995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92" t="s">
        <v>204</v>
      </c>
      <c r="AT229" s="192" t="s">
        <v>200</v>
      </c>
      <c r="AU229" s="192" t="s">
        <v>177</v>
      </c>
      <c r="AY229" s="16" t="s">
        <v>197</v>
      </c>
      <c r="BE229" s="98">
        <f>IF(N229="základná",J229,0)</f>
        <v>0</v>
      </c>
      <c r="BF229" s="98">
        <f>IF(N229="znížená",J229,0)</f>
        <v>0</v>
      </c>
      <c r="BG229" s="98">
        <f>IF(N229="zákl. prenesená",J229,0)</f>
        <v>0</v>
      </c>
      <c r="BH229" s="98">
        <f>IF(N229="zníž. prenesená",J229,0)</f>
        <v>0</v>
      </c>
      <c r="BI229" s="98">
        <f>IF(N229="nulová",J229,0)</f>
        <v>0</v>
      </c>
      <c r="BJ229" s="16" t="s">
        <v>177</v>
      </c>
      <c r="BK229" s="193">
        <f>ROUND(I229*H229,3)</f>
        <v>0</v>
      </c>
      <c r="BL229" s="16" t="s">
        <v>204</v>
      </c>
      <c r="BM229" s="192" t="s">
        <v>266</v>
      </c>
    </row>
    <row r="230" spans="1:65" s="13" customFormat="1" x14ac:dyDescent="0.2">
      <c r="B230" s="194"/>
      <c r="D230" s="195" t="s">
        <v>206</v>
      </c>
      <c r="E230" s="196" t="s">
        <v>1</v>
      </c>
      <c r="F230" s="197" t="s">
        <v>267</v>
      </c>
      <c r="H230" s="198">
        <v>8.6549999999999994</v>
      </c>
      <c r="I230" s="199"/>
      <c r="L230" s="194"/>
      <c r="M230" s="200"/>
      <c r="N230" s="201"/>
      <c r="O230" s="201"/>
      <c r="P230" s="201"/>
      <c r="Q230" s="201"/>
      <c r="R230" s="201"/>
      <c r="S230" s="201"/>
      <c r="T230" s="202"/>
      <c r="AT230" s="196" t="s">
        <v>206</v>
      </c>
      <c r="AU230" s="196" t="s">
        <v>177</v>
      </c>
      <c r="AV230" s="13" t="s">
        <v>177</v>
      </c>
      <c r="AW230" s="13" t="s">
        <v>3</v>
      </c>
      <c r="AX230" s="13" t="s">
        <v>85</v>
      </c>
      <c r="AY230" s="196" t="s">
        <v>197</v>
      </c>
    </row>
    <row r="231" spans="1:65" s="2" customFormat="1" ht="24" customHeight="1" x14ac:dyDescent="0.2">
      <c r="A231" s="32"/>
      <c r="B231" s="149"/>
      <c r="C231" s="181" t="s">
        <v>268</v>
      </c>
      <c r="D231" s="181" t="s">
        <v>200</v>
      </c>
      <c r="E231" s="182" t="s">
        <v>269</v>
      </c>
      <c r="F231" s="183" t="s">
        <v>270</v>
      </c>
      <c r="G231" s="184" t="s">
        <v>271</v>
      </c>
      <c r="H231" s="185">
        <v>15</v>
      </c>
      <c r="I231" s="186"/>
      <c r="J231" s="185">
        <f>ROUND(I231*H231,3)</f>
        <v>0</v>
      </c>
      <c r="K231" s="187"/>
      <c r="L231" s="33"/>
      <c r="M231" s="188" t="s">
        <v>1</v>
      </c>
      <c r="N231" s="189" t="s">
        <v>43</v>
      </c>
      <c r="O231" s="58"/>
      <c r="P231" s="190">
        <f>O231*H231</f>
        <v>0</v>
      </c>
      <c r="Q231" s="190">
        <v>1.8069999999999999E-2</v>
      </c>
      <c r="R231" s="190">
        <f>Q231*H231</f>
        <v>0.27105000000000001</v>
      </c>
      <c r="S231" s="190">
        <v>0</v>
      </c>
      <c r="T231" s="191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92" t="s">
        <v>204</v>
      </c>
      <c r="AT231" s="192" t="s">
        <v>200</v>
      </c>
      <c r="AU231" s="192" t="s">
        <v>177</v>
      </c>
      <c r="AY231" s="16" t="s">
        <v>197</v>
      </c>
      <c r="BE231" s="98">
        <f>IF(N231="základná",J231,0)</f>
        <v>0</v>
      </c>
      <c r="BF231" s="98">
        <f>IF(N231="znížená",J231,0)</f>
        <v>0</v>
      </c>
      <c r="BG231" s="98">
        <f>IF(N231="zákl. prenesená",J231,0)</f>
        <v>0</v>
      </c>
      <c r="BH231" s="98">
        <f>IF(N231="zníž. prenesená",J231,0)</f>
        <v>0</v>
      </c>
      <c r="BI231" s="98">
        <f>IF(N231="nulová",J231,0)</f>
        <v>0</v>
      </c>
      <c r="BJ231" s="16" t="s">
        <v>177</v>
      </c>
      <c r="BK231" s="193">
        <f>ROUND(I231*H231,3)</f>
        <v>0</v>
      </c>
      <c r="BL231" s="16" t="s">
        <v>204</v>
      </c>
      <c r="BM231" s="192" t="s">
        <v>272</v>
      </c>
    </row>
    <row r="232" spans="1:65" s="13" customFormat="1" x14ac:dyDescent="0.2">
      <c r="B232" s="194"/>
      <c r="D232" s="195" t="s">
        <v>206</v>
      </c>
      <c r="E232" s="196" t="s">
        <v>1</v>
      </c>
      <c r="F232" s="197" t="s">
        <v>273</v>
      </c>
      <c r="H232" s="198">
        <v>15</v>
      </c>
      <c r="I232" s="199"/>
      <c r="L232" s="194"/>
      <c r="M232" s="200"/>
      <c r="N232" s="201"/>
      <c r="O232" s="201"/>
      <c r="P232" s="201"/>
      <c r="Q232" s="201"/>
      <c r="R232" s="201"/>
      <c r="S232" s="201"/>
      <c r="T232" s="202"/>
      <c r="AT232" s="196" t="s">
        <v>206</v>
      </c>
      <c r="AU232" s="196" t="s">
        <v>177</v>
      </c>
      <c r="AV232" s="13" t="s">
        <v>177</v>
      </c>
      <c r="AW232" s="13" t="s">
        <v>3</v>
      </c>
      <c r="AX232" s="13" t="s">
        <v>85</v>
      </c>
      <c r="AY232" s="196" t="s">
        <v>197</v>
      </c>
    </row>
    <row r="233" spans="1:65" s="12" customFormat="1" ht="22.75" customHeight="1" x14ac:dyDescent="0.25">
      <c r="B233" s="168"/>
      <c r="D233" s="169" t="s">
        <v>76</v>
      </c>
      <c r="E233" s="179" t="s">
        <v>274</v>
      </c>
      <c r="F233" s="179" t="s">
        <v>275</v>
      </c>
      <c r="I233" s="171"/>
      <c r="J233" s="180">
        <f>BK233</f>
        <v>0</v>
      </c>
      <c r="L233" s="168"/>
      <c r="M233" s="173"/>
      <c r="N233" s="174"/>
      <c r="O233" s="174"/>
      <c r="P233" s="175">
        <f>SUM(P234:P252)</f>
        <v>0</v>
      </c>
      <c r="Q233" s="174"/>
      <c r="R233" s="175">
        <f>SUM(R234:R252)</f>
        <v>8.8000000000000003E-4</v>
      </c>
      <c r="S233" s="174"/>
      <c r="T233" s="176">
        <f>SUM(T234:T252)</f>
        <v>2.6327980000000002</v>
      </c>
      <c r="AR233" s="169" t="s">
        <v>85</v>
      </c>
      <c r="AT233" s="177" t="s">
        <v>76</v>
      </c>
      <c r="AU233" s="177" t="s">
        <v>85</v>
      </c>
      <c r="AY233" s="169" t="s">
        <v>197</v>
      </c>
      <c r="BK233" s="178">
        <f>SUM(BK234:BK252)</f>
        <v>0</v>
      </c>
    </row>
    <row r="234" spans="1:65" s="2" customFormat="1" ht="24" customHeight="1" x14ac:dyDescent="0.2">
      <c r="A234" s="32"/>
      <c r="B234" s="149"/>
      <c r="C234" s="181" t="s">
        <v>276</v>
      </c>
      <c r="D234" s="181" t="s">
        <v>200</v>
      </c>
      <c r="E234" s="182" t="s">
        <v>277</v>
      </c>
      <c r="F234" s="183" t="s">
        <v>278</v>
      </c>
      <c r="G234" s="184" t="s">
        <v>224</v>
      </c>
      <c r="H234" s="185">
        <v>7.92</v>
      </c>
      <c r="I234" s="186"/>
      <c r="J234" s="185">
        <f>ROUND(I234*H234,3)</f>
        <v>0</v>
      </c>
      <c r="K234" s="187"/>
      <c r="L234" s="33"/>
      <c r="M234" s="188" t="s">
        <v>1</v>
      </c>
      <c r="N234" s="189" t="s">
        <v>43</v>
      </c>
      <c r="O234" s="58"/>
      <c r="P234" s="190">
        <f>O234*H234</f>
        <v>0</v>
      </c>
      <c r="Q234" s="190">
        <v>0</v>
      </c>
      <c r="R234" s="190">
        <f>Q234*H234</f>
        <v>0</v>
      </c>
      <c r="S234" s="190">
        <v>9.2999999999999999E-2</v>
      </c>
      <c r="T234" s="191">
        <f>S234*H234</f>
        <v>0.73655999999999999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92" t="s">
        <v>204</v>
      </c>
      <c r="AT234" s="192" t="s">
        <v>200</v>
      </c>
      <c r="AU234" s="192" t="s">
        <v>177</v>
      </c>
      <c r="AY234" s="16" t="s">
        <v>197</v>
      </c>
      <c r="BE234" s="98">
        <f>IF(N234="základná",J234,0)</f>
        <v>0</v>
      </c>
      <c r="BF234" s="98">
        <f>IF(N234="znížená",J234,0)</f>
        <v>0</v>
      </c>
      <c r="BG234" s="98">
        <f>IF(N234="zákl. prenesená",J234,0)</f>
        <v>0</v>
      </c>
      <c r="BH234" s="98">
        <f>IF(N234="zníž. prenesená",J234,0)</f>
        <v>0</v>
      </c>
      <c r="BI234" s="98">
        <f>IF(N234="nulová",J234,0)</f>
        <v>0</v>
      </c>
      <c r="BJ234" s="16" t="s">
        <v>177</v>
      </c>
      <c r="BK234" s="193">
        <f>ROUND(I234*H234,3)</f>
        <v>0</v>
      </c>
      <c r="BL234" s="16" t="s">
        <v>204</v>
      </c>
      <c r="BM234" s="192" t="s">
        <v>279</v>
      </c>
    </row>
    <row r="235" spans="1:65" s="13" customFormat="1" x14ac:dyDescent="0.2">
      <c r="B235" s="194"/>
      <c r="D235" s="195" t="s">
        <v>206</v>
      </c>
      <c r="E235" s="196" t="s">
        <v>1</v>
      </c>
      <c r="F235" s="197" t="s">
        <v>280</v>
      </c>
      <c r="H235" s="198">
        <v>7.92</v>
      </c>
      <c r="I235" s="199"/>
      <c r="L235" s="194"/>
      <c r="M235" s="200"/>
      <c r="N235" s="201"/>
      <c r="O235" s="201"/>
      <c r="P235" s="201"/>
      <c r="Q235" s="201"/>
      <c r="R235" s="201"/>
      <c r="S235" s="201"/>
      <c r="T235" s="202"/>
      <c r="AT235" s="196" t="s">
        <v>206</v>
      </c>
      <c r="AU235" s="196" t="s">
        <v>177</v>
      </c>
      <c r="AV235" s="13" t="s">
        <v>177</v>
      </c>
      <c r="AW235" s="13" t="s">
        <v>3</v>
      </c>
      <c r="AX235" s="13" t="s">
        <v>85</v>
      </c>
      <c r="AY235" s="196" t="s">
        <v>197</v>
      </c>
    </row>
    <row r="236" spans="1:65" s="2" customFormat="1" ht="36" customHeight="1" x14ac:dyDescent="0.2">
      <c r="A236" s="32"/>
      <c r="B236" s="149"/>
      <c r="C236" s="181" t="s">
        <v>281</v>
      </c>
      <c r="D236" s="181" t="s">
        <v>200</v>
      </c>
      <c r="E236" s="182" t="s">
        <v>282</v>
      </c>
      <c r="F236" s="183" t="s">
        <v>283</v>
      </c>
      <c r="G236" s="184" t="s">
        <v>271</v>
      </c>
      <c r="H236" s="185">
        <v>66</v>
      </c>
      <c r="I236" s="186"/>
      <c r="J236" s="185">
        <f>ROUND(I236*H236,3)</f>
        <v>0</v>
      </c>
      <c r="K236" s="187"/>
      <c r="L236" s="33"/>
      <c r="M236" s="188" t="s">
        <v>1</v>
      </c>
      <c r="N236" s="189" t="s">
        <v>43</v>
      </c>
      <c r="O236" s="58"/>
      <c r="P236" s="190">
        <f>O236*H236</f>
        <v>0</v>
      </c>
      <c r="Q236" s="190">
        <v>0</v>
      </c>
      <c r="R236" s="190">
        <f>Q236*H236</f>
        <v>0</v>
      </c>
      <c r="S236" s="190">
        <v>1.92E-3</v>
      </c>
      <c r="T236" s="191">
        <f>S236*H236</f>
        <v>0.12672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92" t="s">
        <v>204</v>
      </c>
      <c r="AT236" s="192" t="s">
        <v>200</v>
      </c>
      <c r="AU236" s="192" t="s">
        <v>177</v>
      </c>
      <c r="AY236" s="16" t="s">
        <v>197</v>
      </c>
      <c r="BE236" s="98">
        <f>IF(N236="základná",J236,0)</f>
        <v>0</v>
      </c>
      <c r="BF236" s="98">
        <f>IF(N236="znížená",J236,0)</f>
        <v>0</v>
      </c>
      <c r="BG236" s="98">
        <f>IF(N236="zákl. prenesená",J236,0)</f>
        <v>0</v>
      </c>
      <c r="BH236" s="98">
        <f>IF(N236="zníž. prenesená",J236,0)</f>
        <v>0</v>
      </c>
      <c r="BI236" s="98">
        <f>IF(N236="nulová",J236,0)</f>
        <v>0</v>
      </c>
      <c r="BJ236" s="16" t="s">
        <v>177</v>
      </c>
      <c r="BK236" s="193">
        <f>ROUND(I236*H236,3)</f>
        <v>0</v>
      </c>
      <c r="BL236" s="16" t="s">
        <v>204</v>
      </c>
      <c r="BM236" s="192" t="s">
        <v>284</v>
      </c>
    </row>
    <row r="237" spans="1:65" s="2" customFormat="1" ht="24" customHeight="1" x14ac:dyDescent="0.2">
      <c r="A237" s="32"/>
      <c r="B237" s="149"/>
      <c r="C237" s="181" t="s">
        <v>285</v>
      </c>
      <c r="D237" s="181" t="s">
        <v>200</v>
      </c>
      <c r="E237" s="182" t="s">
        <v>286</v>
      </c>
      <c r="F237" s="183" t="s">
        <v>287</v>
      </c>
      <c r="G237" s="184" t="s">
        <v>271</v>
      </c>
      <c r="H237" s="185">
        <v>17.5</v>
      </c>
      <c r="I237" s="186"/>
      <c r="J237" s="185">
        <f>ROUND(I237*H237,3)</f>
        <v>0</v>
      </c>
      <c r="K237" s="187"/>
      <c r="L237" s="33"/>
      <c r="M237" s="188" t="s">
        <v>1</v>
      </c>
      <c r="N237" s="189" t="s">
        <v>43</v>
      </c>
      <c r="O237" s="58"/>
      <c r="P237" s="190">
        <f>O237*H237</f>
        <v>0</v>
      </c>
      <c r="Q237" s="190">
        <v>0</v>
      </c>
      <c r="R237" s="190">
        <f>Q237*H237</f>
        <v>0</v>
      </c>
      <c r="S237" s="190">
        <v>3.8999999999999998E-3</v>
      </c>
      <c r="T237" s="191">
        <f>S237*H237</f>
        <v>6.8249999999999991E-2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92" t="s">
        <v>204</v>
      </c>
      <c r="AT237" s="192" t="s">
        <v>200</v>
      </c>
      <c r="AU237" s="192" t="s">
        <v>177</v>
      </c>
      <c r="AY237" s="16" t="s">
        <v>197</v>
      </c>
      <c r="BE237" s="98">
        <f>IF(N237="základná",J237,0)</f>
        <v>0</v>
      </c>
      <c r="BF237" s="98">
        <f>IF(N237="znížená",J237,0)</f>
        <v>0</v>
      </c>
      <c r="BG237" s="98">
        <f>IF(N237="zákl. prenesená",J237,0)</f>
        <v>0</v>
      </c>
      <c r="BH237" s="98">
        <f>IF(N237="zníž. prenesená",J237,0)</f>
        <v>0</v>
      </c>
      <c r="BI237" s="98">
        <f>IF(N237="nulová",J237,0)</f>
        <v>0</v>
      </c>
      <c r="BJ237" s="16" t="s">
        <v>177</v>
      </c>
      <c r="BK237" s="193">
        <f>ROUND(I237*H237,3)</f>
        <v>0</v>
      </c>
      <c r="BL237" s="16" t="s">
        <v>204</v>
      </c>
      <c r="BM237" s="192" t="s">
        <v>288</v>
      </c>
    </row>
    <row r="238" spans="1:65" s="13" customFormat="1" x14ac:dyDescent="0.2">
      <c r="B238" s="194"/>
      <c r="D238" s="195" t="s">
        <v>206</v>
      </c>
      <c r="E238" s="196" t="s">
        <v>1</v>
      </c>
      <c r="F238" s="197" t="s">
        <v>289</v>
      </c>
      <c r="H238" s="198">
        <v>17.5</v>
      </c>
      <c r="I238" s="199"/>
      <c r="L238" s="194"/>
      <c r="M238" s="200"/>
      <c r="N238" s="201"/>
      <c r="O238" s="201"/>
      <c r="P238" s="201"/>
      <c r="Q238" s="201"/>
      <c r="R238" s="201"/>
      <c r="S238" s="201"/>
      <c r="T238" s="202"/>
      <c r="AT238" s="196" t="s">
        <v>206</v>
      </c>
      <c r="AU238" s="196" t="s">
        <v>177</v>
      </c>
      <c r="AV238" s="13" t="s">
        <v>177</v>
      </c>
      <c r="AW238" s="13" t="s">
        <v>3</v>
      </c>
      <c r="AX238" s="13" t="s">
        <v>85</v>
      </c>
      <c r="AY238" s="196" t="s">
        <v>197</v>
      </c>
    </row>
    <row r="239" spans="1:65" s="2" customFormat="1" ht="16.5" customHeight="1" x14ac:dyDescent="0.2">
      <c r="A239" s="32"/>
      <c r="B239" s="149"/>
      <c r="C239" s="181" t="s">
        <v>290</v>
      </c>
      <c r="D239" s="181" t="s">
        <v>200</v>
      </c>
      <c r="E239" s="182" t="s">
        <v>291</v>
      </c>
      <c r="F239" s="183" t="s">
        <v>292</v>
      </c>
      <c r="G239" s="184" t="s">
        <v>256</v>
      </c>
      <c r="H239" s="185">
        <v>20</v>
      </c>
      <c r="I239" s="186"/>
      <c r="J239" s="185">
        <f>ROUND(I239*H239,3)</f>
        <v>0</v>
      </c>
      <c r="K239" s="187"/>
      <c r="L239" s="33"/>
      <c r="M239" s="188" t="s">
        <v>1</v>
      </c>
      <c r="N239" s="189" t="s">
        <v>43</v>
      </c>
      <c r="O239" s="58"/>
      <c r="P239" s="190">
        <f>O239*H239</f>
        <v>0</v>
      </c>
      <c r="Q239" s="190">
        <v>0</v>
      </c>
      <c r="R239" s="190">
        <f>Q239*H239</f>
        <v>0</v>
      </c>
      <c r="S239" s="190">
        <v>9.0000000000000006E-5</v>
      </c>
      <c r="T239" s="191">
        <f>S239*H239</f>
        <v>1.8000000000000002E-3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92" t="s">
        <v>204</v>
      </c>
      <c r="AT239" s="192" t="s">
        <v>200</v>
      </c>
      <c r="AU239" s="192" t="s">
        <v>177</v>
      </c>
      <c r="AY239" s="16" t="s">
        <v>197</v>
      </c>
      <c r="BE239" s="98">
        <f>IF(N239="základná",J239,0)</f>
        <v>0</v>
      </c>
      <c r="BF239" s="98">
        <f>IF(N239="znížená",J239,0)</f>
        <v>0</v>
      </c>
      <c r="BG239" s="98">
        <f>IF(N239="zákl. prenesená",J239,0)</f>
        <v>0</v>
      </c>
      <c r="BH239" s="98">
        <f>IF(N239="zníž. prenesená",J239,0)</f>
        <v>0</v>
      </c>
      <c r="BI239" s="98">
        <f>IF(N239="nulová",J239,0)</f>
        <v>0</v>
      </c>
      <c r="BJ239" s="16" t="s">
        <v>177</v>
      </c>
      <c r="BK239" s="193">
        <f>ROUND(I239*H239,3)</f>
        <v>0</v>
      </c>
      <c r="BL239" s="16" t="s">
        <v>204</v>
      </c>
      <c r="BM239" s="192" t="s">
        <v>293</v>
      </c>
    </row>
    <row r="240" spans="1:65" s="2" customFormat="1" ht="24" customHeight="1" x14ac:dyDescent="0.2">
      <c r="A240" s="32"/>
      <c r="B240" s="149"/>
      <c r="C240" s="181" t="s">
        <v>294</v>
      </c>
      <c r="D240" s="181" t="s">
        <v>200</v>
      </c>
      <c r="E240" s="182" t="s">
        <v>295</v>
      </c>
      <c r="F240" s="183" t="s">
        <v>296</v>
      </c>
      <c r="G240" s="184" t="s">
        <v>271</v>
      </c>
      <c r="H240" s="185">
        <v>9</v>
      </c>
      <c r="I240" s="186"/>
      <c r="J240" s="185">
        <f>ROUND(I240*H240,3)</f>
        <v>0</v>
      </c>
      <c r="K240" s="187"/>
      <c r="L240" s="33"/>
      <c r="M240" s="188" t="s">
        <v>1</v>
      </c>
      <c r="N240" s="189" t="s">
        <v>43</v>
      </c>
      <c r="O240" s="58"/>
      <c r="P240" s="190">
        <f>O240*H240</f>
        <v>0</v>
      </c>
      <c r="Q240" s="190">
        <v>0</v>
      </c>
      <c r="R240" s="190">
        <f>Q240*H240</f>
        <v>0</v>
      </c>
      <c r="S240" s="190">
        <v>4.1799999999999997E-3</v>
      </c>
      <c r="T240" s="191">
        <f>S240*H240</f>
        <v>3.7620000000000001E-2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92" t="s">
        <v>204</v>
      </c>
      <c r="AT240" s="192" t="s">
        <v>200</v>
      </c>
      <c r="AU240" s="192" t="s">
        <v>177</v>
      </c>
      <c r="AY240" s="16" t="s">
        <v>197</v>
      </c>
      <c r="BE240" s="98">
        <f>IF(N240="základná",J240,0)</f>
        <v>0</v>
      </c>
      <c r="BF240" s="98">
        <f>IF(N240="znížená",J240,0)</f>
        <v>0</v>
      </c>
      <c r="BG240" s="98">
        <f>IF(N240="zákl. prenesená",J240,0)</f>
        <v>0</v>
      </c>
      <c r="BH240" s="98">
        <f>IF(N240="zníž. prenesená",J240,0)</f>
        <v>0</v>
      </c>
      <c r="BI240" s="98">
        <f>IF(N240="nulová",J240,0)</f>
        <v>0</v>
      </c>
      <c r="BJ240" s="16" t="s">
        <v>177</v>
      </c>
      <c r="BK240" s="193">
        <f>ROUND(I240*H240,3)</f>
        <v>0</v>
      </c>
      <c r="BL240" s="16" t="s">
        <v>204</v>
      </c>
      <c r="BM240" s="192" t="s">
        <v>297</v>
      </c>
    </row>
    <row r="241" spans="1:65" s="2" customFormat="1" ht="24" customHeight="1" x14ac:dyDescent="0.2">
      <c r="A241" s="32"/>
      <c r="B241" s="149"/>
      <c r="C241" s="181" t="s">
        <v>298</v>
      </c>
      <c r="D241" s="181" t="s">
        <v>200</v>
      </c>
      <c r="E241" s="182" t="s">
        <v>299</v>
      </c>
      <c r="F241" s="183" t="s">
        <v>300</v>
      </c>
      <c r="G241" s="184" t="s">
        <v>256</v>
      </c>
      <c r="H241" s="185">
        <v>2</v>
      </c>
      <c r="I241" s="186"/>
      <c r="J241" s="185">
        <f>ROUND(I241*H241,3)</f>
        <v>0</v>
      </c>
      <c r="K241" s="187"/>
      <c r="L241" s="33"/>
      <c r="M241" s="188" t="s">
        <v>1</v>
      </c>
      <c r="N241" s="189" t="s">
        <v>43</v>
      </c>
      <c r="O241" s="58"/>
      <c r="P241" s="190">
        <f>O241*H241</f>
        <v>0</v>
      </c>
      <c r="Q241" s="190">
        <v>0</v>
      </c>
      <c r="R241" s="190">
        <f>Q241*H241</f>
        <v>0</v>
      </c>
      <c r="S241" s="190">
        <v>1.6999999999999999E-3</v>
      </c>
      <c r="T241" s="191">
        <f>S241*H241</f>
        <v>3.3999999999999998E-3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92" t="s">
        <v>204</v>
      </c>
      <c r="AT241" s="192" t="s">
        <v>200</v>
      </c>
      <c r="AU241" s="192" t="s">
        <v>177</v>
      </c>
      <c r="AY241" s="16" t="s">
        <v>197</v>
      </c>
      <c r="BE241" s="98">
        <f>IF(N241="základná",J241,0)</f>
        <v>0</v>
      </c>
      <c r="BF241" s="98">
        <f>IF(N241="znížená",J241,0)</f>
        <v>0</v>
      </c>
      <c r="BG241" s="98">
        <f>IF(N241="zákl. prenesená",J241,0)</f>
        <v>0</v>
      </c>
      <c r="BH241" s="98">
        <f>IF(N241="zníž. prenesená",J241,0)</f>
        <v>0</v>
      </c>
      <c r="BI241" s="98">
        <f>IF(N241="nulová",J241,0)</f>
        <v>0</v>
      </c>
      <c r="BJ241" s="16" t="s">
        <v>177</v>
      </c>
      <c r="BK241" s="193">
        <f>ROUND(I241*H241,3)</f>
        <v>0</v>
      </c>
      <c r="BL241" s="16" t="s">
        <v>204</v>
      </c>
      <c r="BM241" s="192" t="s">
        <v>301</v>
      </c>
    </row>
    <row r="242" spans="1:65" s="2" customFormat="1" ht="16.5" customHeight="1" x14ac:dyDescent="0.2">
      <c r="A242" s="32"/>
      <c r="B242" s="149"/>
      <c r="C242" s="181" t="s">
        <v>302</v>
      </c>
      <c r="D242" s="181" t="s">
        <v>200</v>
      </c>
      <c r="E242" s="182" t="s">
        <v>303</v>
      </c>
      <c r="F242" s="183" t="s">
        <v>304</v>
      </c>
      <c r="G242" s="184" t="s">
        <v>271</v>
      </c>
      <c r="H242" s="185">
        <v>9.1999999999999993</v>
      </c>
      <c r="I242" s="186"/>
      <c r="J242" s="185">
        <f>ROUND(I242*H242,3)</f>
        <v>0</v>
      </c>
      <c r="K242" s="187"/>
      <c r="L242" s="33"/>
      <c r="M242" s="188" t="s">
        <v>1</v>
      </c>
      <c r="N242" s="189" t="s">
        <v>43</v>
      </c>
      <c r="O242" s="58"/>
      <c r="P242" s="190">
        <f>O242*H242</f>
        <v>0</v>
      </c>
      <c r="Q242" s="190">
        <v>0</v>
      </c>
      <c r="R242" s="190">
        <f>Q242*H242</f>
        <v>0</v>
      </c>
      <c r="S242" s="190">
        <v>8.0000000000000002E-3</v>
      </c>
      <c r="T242" s="191">
        <f>S242*H242</f>
        <v>7.3599999999999999E-2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92" t="s">
        <v>204</v>
      </c>
      <c r="AT242" s="192" t="s">
        <v>200</v>
      </c>
      <c r="AU242" s="192" t="s">
        <v>177</v>
      </c>
      <c r="AY242" s="16" t="s">
        <v>197</v>
      </c>
      <c r="BE242" s="98">
        <f>IF(N242="základná",J242,0)</f>
        <v>0</v>
      </c>
      <c r="BF242" s="98">
        <f>IF(N242="znížená",J242,0)</f>
        <v>0</v>
      </c>
      <c r="BG242" s="98">
        <f>IF(N242="zákl. prenesená",J242,0)</f>
        <v>0</v>
      </c>
      <c r="BH242" s="98">
        <f>IF(N242="zníž. prenesená",J242,0)</f>
        <v>0</v>
      </c>
      <c r="BI242" s="98">
        <f>IF(N242="nulová",J242,0)</f>
        <v>0</v>
      </c>
      <c r="BJ242" s="16" t="s">
        <v>177</v>
      </c>
      <c r="BK242" s="193">
        <f>ROUND(I242*H242,3)</f>
        <v>0</v>
      </c>
      <c r="BL242" s="16" t="s">
        <v>204</v>
      </c>
      <c r="BM242" s="192" t="s">
        <v>305</v>
      </c>
    </row>
    <row r="243" spans="1:65" s="13" customFormat="1" x14ac:dyDescent="0.2">
      <c r="B243" s="194"/>
      <c r="D243" s="195" t="s">
        <v>206</v>
      </c>
      <c r="E243" s="196" t="s">
        <v>1</v>
      </c>
      <c r="F243" s="197" t="s">
        <v>306</v>
      </c>
      <c r="H243" s="198">
        <v>9.1999999999999993</v>
      </c>
      <c r="I243" s="199"/>
      <c r="L243" s="194"/>
      <c r="M243" s="200"/>
      <c r="N243" s="201"/>
      <c r="O243" s="201"/>
      <c r="P243" s="201"/>
      <c r="Q243" s="201"/>
      <c r="R243" s="201"/>
      <c r="S243" s="201"/>
      <c r="T243" s="202"/>
      <c r="AT243" s="196" t="s">
        <v>206</v>
      </c>
      <c r="AU243" s="196" t="s">
        <v>177</v>
      </c>
      <c r="AV243" s="13" t="s">
        <v>177</v>
      </c>
      <c r="AW243" s="13" t="s">
        <v>3</v>
      </c>
      <c r="AX243" s="13" t="s">
        <v>85</v>
      </c>
      <c r="AY243" s="196" t="s">
        <v>197</v>
      </c>
    </row>
    <row r="244" spans="1:65" s="2" customFormat="1" ht="24" customHeight="1" x14ac:dyDescent="0.2">
      <c r="A244" s="32"/>
      <c r="B244" s="149"/>
      <c r="C244" s="181" t="s">
        <v>8</v>
      </c>
      <c r="D244" s="181" t="s">
        <v>200</v>
      </c>
      <c r="E244" s="182" t="s">
        <v>307</v>
      </c>
      <c r="F244" s="183" t="s">
        <v>308</v>
      </c>
      <c r="G244" s="184" t="s">
        <v>271</v>
      </c>
      <c r="H244" s="185">
        <v>6</v>
      </c>
      <c r="I244" s="186"/>
      <c r="J244" s="185">
        <f>ROUND(I244*H244,3)</f>
        <v>0</v>
      </c>
      <c r="K244" s="187"/>
      <c r="L244" s="33"/>
      <c r="M244" s="188" t="s">
        <v>1</v>
      </c>
      <c r="N244" s="189" t="s">
        <v>43</v>
      </c>
      <c r="O244" s="58"/>
      <c r="P244" s="190">
        <f>O244*H244</f>
        <v>0</v>
      </c>
      <c r="Q244" s="190">
        <v>0</v>
      </c>
      <c r="R244" s="190">
        <f>Q244*H244</f>
        <v>0</v>
      </c>
      <c r="S244" s="190">
        <v>1.2E-2</v>
      </c>
      <c r="T244" s="191">
        <f>S244*H244</f>
        <v>7.2000000000000008E-2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92" t="s">
        <v>204</v>
      </c>
      <c r="AT244" s="192" t="s">
        <v>200</v>
      </c>
      <c r="AU244" s="192" t="s">
        <v>177</v>
      </c>
      <c r="AY244" s="16" t="s">
        <v>197</v>
      </c>
      <c r="BE244" s="98">
        <f>IF(N244="základná",J244,0)</f>
        <v>0</v>
      </c>
      <c r="BF244" s="98">
        <f>IF(N244="znížená",J244,0)</f>
        <v>0</v>
      </c>
      <c r="BG244" s="98">
        <f>IF(N244="zákl. prenesená",J244,0)</f>
        <v>0</v>
      </c>
      <c r="BH244" s="98">
        <f>IF(N244="zníž. prenesená",J244,0)</f>
        <v>0</v>
      </c>
      <c r="BI244" s="98">
        <f>IF(N244="nulová",J244,0)</f>
        <v>0</v>
      </c>
      <c r="BJ244" s="16" t="s">
        <v>177</v>
      </c>
      <c r="BK244" s="193">
        <f>ROUND(I244*H244,3)</f>
        <v>0</v>
      </c>
      <c r="BL244" s="16" t="s">
        <v>204</v>
      </c>
      <c r="BM244" s="192" t="s">
        <v>309</v>
      </c>
    </row>
    <row r="245" spans="1:65" s="13" customFormat="1" x14ac:dyDescent="0.2">
      <c r="B245" s="194"/>
      <c r="D245" s="195" t="s">
        <v>206</v>
      </c>
      <c r="E245" s="196" t="s">
        <v>1</v>
      </c>
      <c r="F245" s="197" t="s">
        <v>310</v>
      </c>
      <c r="H245" s="198">
        <v>6</v>
      </c>
      <c r="I245" s="199"/>
      <c r="L245" s="194"/>
      <c r="M245" s="200"/>
      <c r="N245" s="201"/>
      <c r="O245" s="201"/>
      <c r="P245" s="201"/>
      <c r="Q245" s="201"/>
      <c r="R245" s="201"/>
      <c r="S245" s="201"/>
      <c r="T245" s="202"/>
      <c r="AT245" s="196" t="s">
        <v>206</v>
      </c>
      <c r="AU245" s="196" t="s">
        <v>177</v>
      </c>
      <c r="AV245" s="13" t="s">
        <v>177</v>
      </c>
      <c r="AW245" s="13" t="s">
        <v>3</v>
      </c>
      <c r="AX245" s="13" t="s">
        <v>85</v>
      </c>
      <c r="AY245" s="196" t="s">
        <v>197</v>
      </c>
    </row>
    <row r="246" spans="1:65" s="2" customFormat="1" ht="24" customHeight="1" x14ac:dyDescent="0.2">
      <c r="A246" s="32"/>
      <c r="B246" s="149"/>
      <c r="C246" s="181" t="s">
        <v>311</v>
      </c>
      <c r="D246" s="181" t="s">
        <v>200</v>
      </c>
      <c r="E246" s="182" t="s">
        <v>312</v>
      </c>
      <c r="F246" s="183" t="s">
        <v>313</v>
      </c>
      <c r="G246" s="184" t="s">
        <v>256</v>
      </c>
      <c r="H246" s="185">
        <v>1</v>
      </c>
      <c r="I246" s="186"/>
      <c r="J246" s="185">
        <f>ROUND(I246*H246,3)</f>
        <v>0</v>
      </c>
      <c r="K246" s="187"/>
      <c r="L246" s="33"/>
      <c r="M246" s="188" t="s">
        <v>1</v>
      </c>
      <c r="N246" s="189" t="s">
        <v>43</v>
      </c>
      <c r="O246" s="58"/>
      <c r="P246" s="190">
        <f>O246*H246</f>
        <v>0</v>
      </c>
      <c r="Q246" s="190">
        <v>0</v>
      </c>
      <c r="R246" s="190">
        <f>Q246*H246</f>
        <v>0</v>
      </c>
      <c r="S246" s="190">
        <v>1.6E-2</v>
      </c>
      <c r="T246" s="191">
        <f>S246*H246</f>
        <v>1.6E-2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92" t="s">
        <v>204</v>
      </c>
      <c r="AT246" s="192" t="s">
        <v>200</v>
      </c>
      <c r="AU246" s="192" t="s">
        <v>177</v>
      </c>
      <c r="AY246" s="16" t="s">
        <v>197</v>
      </c>
      <c r="BE246" s="98">
        <f>IF(N246="základná",J246,0)</f>
        <v>0</v>
      </c>
      <c r="BF246" s="98">
        <f>IF(N246="znížená",J246,0)</f>
        <v>0</v>
      </c>
      <c r="BG246" s="98">
        <f>IF(N246="zákl. prenesená",J246,0)</f>
        <v>0</v>
      </c>
      <c r="BH246" s="98">
        <f>IF(N246="zníž. prenesená",J246,0)</f>
        <v>0</v>
      </c>
      <c r="BI246" s="98">
        <f>IF(N246="nulová",J246,0)</f>
        <v>0</v>
      </c>
      <c r="BJ246" s="16" t="s">
        <v>177</v>
      </c>
      <c r="BK246" s="193">
        <f>ROUND(I246*H246,3)</f>
        <v>0</v>
      </c>
      <c r="BL246" s="16" t="s">
        <v>204</v>
      </c>
      <c r="BM246" s="192" t="s">
        <v>314</v>
      </c>
    </row>
    <row r="247" spans="1:65" s="2" customFormat="1" ht="16.5" customHeight="1" x14ac:dyDescent="0.2">
      <c r="A247" s="32"/>
      <c r="B247" s="149"/>
      <c r="C247" s="181" t="s">
        <v>315</v>
      </c>
      <c r="D247" s="181" t="s">
        <v>200</v>
      </c>
      <c r="E247" s="182" t="s">
        <v>316</v>
      </c>
      <c r="F247" s="183" t="s">
        <v>317</v>
      </c>
      <c r="G247" s="184" t="s">
        <v>271</v>
      </c>
      <c r="H247" s="185">
        <v>13.6</v>
      </c>
      <c r="I247" s="186"/>
      <c r="J247" s="185">
        <f>ROUND(I247*H247,3)</f>
        <v>0</v>
      </c>
      <c r="K247" s="187"/>
      <c r="L247" s="33"/>
      <c r="M247" s="188" t="s">
        <v>1</v>
      </c>
      <c r="N247" s="189" t="s">
        <v>43</v>
      </c>
      <c r="O247" s="58"/>
      <c r="P247" s="190">
        <f>O247*H247</f>
        <v>0</v>
      </c>
      <c r="Q247" s="190">
        <v>0</v>
      </c>
      <c r="R247" s="190">
        <f>Q247*H247</f>
        <v>0</v>
      </c>
      <c r="S247" s="190">
        <v>5.0000000000000001E-3</v>
      </c>
      <c r="T247" s="191">
        <f>S247*H247</f>
        <v>6.8000000000000005E-2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92" t="s">
        <v>204</v>
      </c>
      <c r="AT247" s="192" t="s">
        <v>200</v>
      </c>
      <c r="AU247" s="192" t="s">
        <v>177</v>
      </c>
      <c r="AY247" s="16" t="s">
        <v>197</v>
      </c>
      <c r="BE247" s="98">
        <f>IF(N247="základná",J247,0)</f>
        <v>0</v>
      </c>
      <c r="BF247" s="98">
        <f>IF(N247="znížená",J247,0)</f>
        <v>0</v>
      </c>
      <c r="BG247" s="98">
        <f>IF(N247="zákl. prenesená",J247,0)</f>
        <v>0</v>
      </c>
      <c r="BH247" s="98">
        <f>IF(N247="zníž. prenesená",J247,0)</f>
        <v>0</v>
      </c>
      <c r="BI247" s="98">
        <f>IF(N247="nulová",J247,0)</f>
        <v>0</v>
      </c>
      <c r="BJ247" s="16" t="s">
        <v>177</v>
      </c>
      <c r="BK247" s="193">
        <f>ROUND(I247*H247,3)</f>
        <v>0</v>
      </c>
      <c r="BL247" s="16" t="s">
        <v>204</v>
      </c>
      <c r="BM247" s="192" t="s">
        <v>318</v>
      </c>
    </row>
    <row r="248" spans="1:65" s="13" customFormat="1" x14ac:dyDescent="0.2">
      <c r="B248" s="194"/>
      <c r="D248" s="195" t="s">
        <v>206</v>
      </c>
      <c r="E248" s="196" t="s">
        <v>1</v>
      </c>
      <c r="F248" s="197" t="s">
        <v>319</v>
      </c>
      <c r="H248" s="198">
        <v>13.6</v>
      </c>
      <c r="I248" s="199"/>
      <c r="L248" s="194"/>
      <c r="M248" s="200"/>
      <c r="N248" s="201"/>
      <c r="O248" s="201"/>
      <c r="P248" s="201"/>
      <c r="Q248" s="201"/>
      <c r="R248" s="201"/>
      <c r="S248" s="201"/>
      <c r="T248" s="202"/>
      <c r="AT248" s="196" t="s">
        <v>206</v>
      </c>
      <c r="AU248" s="196" t="s">
        <v>177</v>
      </c>
      <c r="AV248" s="13" t="s">
        <v>177</v>
      </c>
      <c r="AW248" s="13" t="s">
        <v>3</v>
      </c>
      <c r="AX248" s="13" t="s">
        <v>85</v>
      </c>
      <c r="AY248" s="196" t="s">
        <v>197</v>
      </c>
    </row>
    <row r="249" spans="1:65" s="2" customFormat="1" ht="24" customHeight="1" x14ac:dyDescent="0.2">
      <c r="A249" s="32"/>
      <c r="B249" s="149"/>
      <c r="C249" s="181" t="s">
        <v>320</v>
      </c>
      <c r="D249" s="181" t="s">
        <v>200</v>
      </c>
      <c r="E249" s="182" t="s">
        <v>321</v>
      </c>
      <c r="F249" s="183" t="s">
        <v>322</v>
      </c>
      <c r="G249" s="184" t="s">
        <v>224</v>
      </c>
      <c r="H249" s="185">
        <v>9.6959999999999997</v>
      </c>
      <c r="I249" s="186"/>
      <c r="J249" s="185">
        <f>ROUND(I249*H249,3)</f>
        <v>0</v>
      </c>
      <c r="K249" s="187"/>
      <c r="L249" s="33"/>
      <c r="M249" s="188" t="s">
        <v>1</v>
      </c>
      <c r="N249" s="189" t="s">
        <v>43</v>
      </c>
      <c r="O249" s="58"/>
      <c r="P249" s="190">
        <f>O249*H249</f>
        <v>0</v>
      </c>
      <c r="Q249" s="190">
        <v>0</v>
      </c>
      <c r="R249" s="190">
        <f>Q249*H249</f>
        <v>0</v>
      </c>
      <c r="S249" s="190">
        <v>6.3E-2</v>
      </c>
      <c r="T249" s="191">
        <f>S249*H249</f>
        <v>0.61084799999999995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92" t="s">
        <v>204</v>
      </c>
      <c r="AT249" s="192" t="s">
        <v>200</v>
      </c>
      <c r="AU249" s="192" t="s">
        <v>177</v>
      </c>
      <c r="AY249" s="16" t="s">
        <v>197</v>
      </c>
      <c r="BE249" s="98">
        <f>IF(N249="základná",J249,0)</f>
        <v>0</v>
      </c>
      <c r="BF249" s="98">
        <f>IF(N249="znížená",J249,0)</f>
        <v>0</v>
      </c>
      <c r="BG249" s="98">
        <f>IF(N249="zákl. prenesená",J249,0)</f>
        <v>0</v>
      </c>
      <c r="BH249" s="98">
        <f>IF(N249="zníž. prenesená",J249,0)</f>
        <v>0</v>
      </c>
      <c r="BI249" s="98">
        <f>IF(N249="nulová",J249,0)</f>
        <v>0</v>
      </c>
      <c r="BJ249" s="16" t="s">
        <v>177</v>
      </c>
      <c r="BK249" s="193">
        <f>ROUND(I249*H249,3)</f>
        <v>0</v>
      </c>
      <c r="BL249" s="16" t="s">
        <v>204</v>
      </c>
      <c r="BM249" s="192" t="s">
        <v>323</v>
      </c>
    </row>
    <row r="250" spans="1:65" s="13" customFormat="1" x14ac:dyDescent="0.2">
      <c r="B250" s="194"/>
      <c r="D250" s="195" t="s">
        <v>206</v>
      </c>
      <c r="E250" s="196" t="s">
        <v>1</v>
      </c>
      <c r="F250" s="197" t="s">
        <v>324</v>
      </c>
      <c r="H250" s="198">
        <v>9.6959999999999997</v>
      </c>
      <c r="I250" s="199"/>
      <c r="L250" s="194"/>
      <c r="M250" s="200"/>
      <c r="N250" s="201"/>
      <c r="O250" s="201"/>
      <c r="P250" s="201"/>
      <c r="Q250" s="201"/>
      <c r="R250" s="201"/>
      <c r="S250" s="201"/>
      <c r="T250" s="202"/>
      <c r="AT250" s="196" t="s">
        <v>206</v>
      </c>
      <c r="AU250" s="196" t="s">
        <v>177</v>
      </c>
      <c r="AV250" s="13" t="s">
        <v>177</v>
      </c>
      <c r="AW250" s="13" t="s">
        <v>3</v>
      </c>
      <c r="AX250" s="13" t="s">
        <v>85</v>
      </c>
      <c r="AY250" s="196" t="s">
        <v>197</v>
      </c>
    </row>
    <row r="251" spans="1:65" s="2" customFormat="1" ht="24" customHeight="1" x14ac:dyDescent="0.2">
      <c r="A251" s="32"/>
      <c r="B251" s="149"/>
      <c r="C251" s="181" t="s">
        <v>325</v>
      </c>
      <c r="D251" s="181" t="s">
        <v>200</v>
      </c>
      <c r="E251" s="182" t="s">
        <v>326</v>
      </c>
      <c r="F251" s="183" t="s">
        <v>327</v>
      </c>
      <c r="G251" s="184" t="s">
        <v>256</v>
      </c>
      <c r="H251" s="185">
        <v>1</v>
      </c>
      <c r="I251" s="186"/>
      <c r="J251" s="185">
        <f>ROUND(I251*H251,3)</f>
        <v>0</v>
      </c>
      <c r="K251" s="187"/>
      <c r="L251" s="33"/>
      <c r="M251" s="188" t="s">
        <v>1</v>
      </c>
      <c r="N251" s="189" t="s">
        <v>43</v>
      </c>
      <c r="O251" s="58"/>
      <c r="P251" s="190">
        <f>O251*H251</f>
        <v>0</v>
      </c>
      <c r="Q251" s="190">
        <v>8.8000000000000003E-4</v>
      </c>
      <c r="R251" s="190">
        <f>Q251*H251</f>
        <v>8.8000000000000003E-4</v>
      </c>
      <c r="S251" s="190">
        <v>0.81799999999999995</v>
      </c>
      <c r="T251" s="191">
        <f>S251*H251</f>
        <v>0.81799999999999995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92" t="s">
        <v>204</v>
      </c>
      <c r="AT251" s="192" t="s">
        <v>200</v>
      </c>
      <c r="AU251" s="192" t="s">
        <v>177</v>
      </c>
      <c r="AY251" s="16" t="s">
        <v>197</v>
      </c>
      <c r="BE251" s="98">
        <f>IF(N251="základná",J251,0)</f>
        <v>0</v>
      </c>
      <c r="BF251" s="98">
        <f>IF(N251="znížená",J251,0)</f>
        <v>0</v>
      </c>
      <c r="BG251" s="98">
        <f>IF(N251="zákl. prenesená",J251,0)</f>
        <v>0</v>
      </c>
      <c r="BH251" s="98">
        <f>IF(N251="zníž. prenesená",J251,0)</f>
        <v>0</v>
      </c>
      <c r="BI251" s="98">
        <f>IF(N251="nulová",J251,0)</f>
        <v>0</v>
      </c>
      <c r="BJ251" s="16" t="s">
        <v>177</v>
      </c>
      <c r="BK251" s="193">
        <f>ROUND(I251*H251,3)</f>
        <v>0</v>
      </c>
      <c r="BL251" s="16" t="s">
        <v>204</v>
      </c>
      <c r="BM251" s="192" t="s">
        <v>328</v>
      </c>
    </row>
    <row r="252" spans="1:65" s="13" customFormat="1" x14ac:dyDescent="0.2">
      <c r="B252" s="194"/>
      <c r="D252" s="195" t="s">
        <v>206</v>
      </c>
      <c r="E252" s="196" t="s">
        <v>1</v>
      </c>
      <c r="F252" s="197" t="s">
        <v>329</v>
      </c>
      <c r="H252" s="198">
        <v>1</v>
      </c>
      <c r="I252" s="199"/>
      <c r="L252" s="194"/>
      <c r="M252" s="200"/>
      <c r="N252" s="201"/>
      <c r="O252" s="201"/>
      <c r="P252" s="201"/>
      <c r="Q252" s="201"/>
      <c r="R252" s="201"/>
      <c r="S252" s="201"/>
      <c r="T252" s="202"/>
      <c r="AT252" s="196" t="s">
        <v>206</v>
      </c>
      <c r="AU252" s="196" t="s">
        <v>177</v>
      </c>
      <c r="AV252" s="13" t="s">
        <v>177</v>
      </c>
      <c r="AW252" s="13" t="s">
        <v>3</v>
      </c>
      <c r="AX252" s="13" t="s">
        <v>85</v>
      </c>
      <c r="AY252" s="196" t="s">
        <v>197</v>
      </c>
    </row>
    <row r="253" spans="1:65" s="12" customFormat="1" ht="26" customHeight="1" x14ac:dyDescent="0.35">
      <c r="B253" s="168"/>
      <c r="D253" s="169" t="s">
        <v>76</v>
      </c>
      <c r="E253" s="170" t="s">
        <v>244</v>
      </c>
      <c r="F253" s="170" t="s">
        <v>245</v>
      </c>
      <c r="I253" s="171"/>
      <c r="J253" s="172">
        <f>BK253</f>
        <v>0</v>
      </c>
      <c r="L253" s="168"/>
      <c r="M253" s="173"/>
      <c r="N253" s="174"/>
      <c r="O253" s="174"/>
      <c r="P253" s="175">
        <f>P254</f>
        <v>0</v>
      </c>
      <c r="Q253" s="174"/>
      <c r="R253" s="175">
        <f>R254</f>
        <v>0</v>
      </c>
      <c r="S253" s="174"/>
      <c r="T253" s="176">
        <f>T254</f>
        <v>0</v>
      </c>
      <c r="AR253" s="169" t="s">
        <v>85</v>
      </c>
      <c r="AT253" s="177" t="s">
        <v>76</v>
      </c>
      <c r="AU253" s="177" t="s">
        <v>77</v>
      </c>
      <c r="AY253" s="169" t="s">
        <v>197</v>
      </c>
      <c r="BK253" s="178">
        <f>BK254</f>
        <v>0</v>
      </c>
    </row>
    <row r="254" spans="1:65" s="12" customFormat="1" ht="22.75" customHeight="1" x14ac:dyDescent="0.25">
      <c r="B254" s="168"/>
      <c r="D254" s="169" t="s">
        <v>76</v>
      </c>
      <c r="E254" s="179" t="s">
        <v>330</v>
      </c>
      <c r="F254" s="179" t="s">
        <v>331</v>
      </c>
      <c r="I254" s="171"/>
      <c r="J254" s="180">
        <f>BK254</f>
        <v>0</v>
      </c>
      <c r="L254" s="168"/>
      <c r="M254" s="173"/>
      <c r="N254" s="174"/>
      <c r="O254" s="174"/>
      <c r="P254" s="175">
        <f>P255</f>
        <v>0</v>
      </c>
      <c r="Q254" s="174"/>
      <c r="R254" s="175">
        <f>R255</f>
        <v>0</v>
      </c>
      <c r="S254" s="174"/>
      <c r="T254" s="176">
        <f>T255</f>
        <v>0</v>
      </c>
      <c r="AR254" s="169" t="s">
        <v>85</v>
      </c>
      <c r="AT254" s="177" t="s">
        <v>76</v>
      </c>
      <c r="AU254" s="177" t="s">
        <v>85</v>
      </c>
      <c r="AY254" s="169" t="s">
        <v>197</v>
      </c>
      <c r="BK254" s="178">
        <f>BK255</f>
        <v>0</v>
      </c>
    </row>
    <row r="255" spans="1:65" s="2" customFormat="1" ht="24" customHeight="1" x14ac:dyDescent="0.2">
      <c r="A255" s="32"/>
      <c r="B255" s="149"/>
      <c r="C255" s="181" t="s">
        <v>332</v>
      </c>
      <c r="D255" s="181" t="s">
        <v>200</v>
      </c>
      <c r="E255" s="182" t="s">
        <v>333</v>
      </c>
      <c r="F255" s="183" t="s">
        <v>334</v>
      </c>
      <c r="G255" s="184" t="s">
        <v>335</v>
      </c>
      <c r="H255" s="185">
        <v>6.4180000000000001</v>
      </c>
      <c r="I255" s="186"/>
      <c r="J255" s="185">
        <f>ROUND(I255*H255,3)</f>
        <v>0</v>
      </c>
      <c r="K255" s="187"/>
      <c r="L255" s="33"/>
      <c r="M255" s="188" t="s">
        <v>1</v>
      </c>
      <c r="N255" s="189" t="s">
        <v>43</v>
      </c>
      <c r="O255" s="58"/>
      <c r="P255" s="190">
        <f>O255*H255</f>
        <v>0</v>
      </c>
      <c r="Q255" s="190">
        <v>0</v>
      </c>
      <c r="R255" s="190">
        <f>Q255*H255</f>
        <v>0</v>
      </c>
      <c r="S255" s="190">
        <v>0</v>
      </c>
      <c r="T255" s="191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92" t="s">
        <v>204</v>
      </c>
      <c r="AT255" s="192" t="s">
        <v>200</v>
      </c>
      <c r="AU255" s="192" t="s">
        <v>177</v>
      </c>
      <c r="AY255" s="16" t="s">
        <v>197</v>
      </c>
      <c r="BE255" s="98">
        <f>IF(N255="základná",J255,0)</f>
        <v>0</v>
      </c>
      <c r="BF255" s="98">
        <f>IF(N255="znížená",J255,0)</f>
        <v>0</v>
      </c>
      <c r="BG255" s="98">
        <f>IF(N255="zákl. prenesená",J255,0)</f>
        <v>0</v>
      </c>
      <c r="BH255" s="98">
        <f>IF(N255="zníž. prenesená",J255,0)</f>
        <v>0</v>
      </c>
      <c r="BI255" s="98">
        <f>IF(N255="nulová",J255,0)</f>
        <v>0</v>
      </c>
      <c r="BJ255" s="16" t="s">
        <v>177</v>
      </c>
      <c r="BK255" s="193">
        <f>ROUND(I255*H255,3)</f>
        <v>0</v>
      </c>
      <c r="BL255" s="16" t="s">
        <v>204</v>
      </c>
      <c r="BM255" s="192" t="s">
        <v>336</v>
      </c>
    </row>
    <row r="256" spans="1:65" s="12" customFormat="1" ht="26" customHeight="1" x14ac:dyDescent="0.35">
      <c r="B256" s="168"/>
      <c r="D256" s="169" t="s">
        <v>76</v>
      </c>
      <c r="E256" s="170" t="s">
        <v>263</v>
      </c>
      <c r="F256" s="170" t="s">
        <v>337</v>
      </c>
      <c r="I256" s="171"/>
      <c r="J256" s="172">
        <f>BK256</f>
        <v>0</v>
      </c>
      <c r="L256" s="168"/>
      <c r="M256" s="173"/>
      <c r="N256" s="174"/>
      <c r="O256" s="174"/>
      <c r="P256" s="175">
        <f>P257</f>
        <v>0</v>
      </c>
      <c r="Q256" s="174"/>
      <c r="R256" s="175">
        <f>R257</f>
        <v>63.479550000000003</v>
      </c>
      <c r="S256" s="174"/>
      <c r="T256" s="176">
        <f>T257</f>
        <v>0</v>
      </c>
      <c r="AR256" s="169" t="s">
        <v>85</v>
      </c>
      <c r="AT256" s="177" t="s">
        <v>76</v>
      </c>
      <c r="AU256" s="177" t="s">
        <v>77</v>
      </c>
      <c r="AY256" s="169" t="s">
        <v>197</v>
      </c>
      <c r="BK256" s="178">
        <f>BK257</f>
        <v>0</v>
      </c>
    </row>
    <row r="257" spans="1:65" s="12" customFormat="1" ht="22.75" customHeight="1" x14ac:dyDescent="0.25">
      <c r="B257" s="168"/>
      <c r="D257" s="169" t="s">
        <v>76</v>
      </c>
      <c r="E257" s="179" t="s">
        <v>338</v>
      </c>
      <c r="F257" s="179" t="s">
        <v>339</v>
      </c>
      <c r="I257" s="171"/>
      <c r="J257" s="180">
        <f>BK257</f>
        <v>0</v>
      </c>
      <c r="L257" s="168"/>
      <c r="M257" s="173"/>
      <c r="N257" s="174"/>
      <c r="O257" s="174"/>
      <c r="P257" s="175">
        <f>SUM(P258:P261)</f>
        <v>0</v>
      </c>
      <c r="Q257" s="174"/>
      <c r="R257" s="175">
        <f>SUM(R258:R261)</f>
        <v>63.479550000000003</v>
      </c>
      <c r="S257" s="174"/>
      <c r="T257" s="176">
        <f>SUM(T258:T261)</f>
        <v>0</v>
      </c>
      <c r="AR257" s="169" t="s">
        <v>85</v>
      </c>
      <c r="AT257" s="177" t="s">
        <v>76</v>
      </c>
      <c r="AU257" s="177" t="s">
        <v>85</v>
      </c>
      <c r="AY257" s="169" t="s">
        <v>197</v>
      </c>
      <c r="BK257" s="178">
        <f>SUM(BK258:BK261)</f>
        <v>0</v>
      </c>
    </row>
    <row r="258" spans="1:65" s="2" customFormat="1" ht="24" customHeight="1" x14ac:dyDescent="0.2">
      <c r="A258" s="32"/>
      <c r="B258" s="149"/>
      <c r="C258" s="181" t="s">
        <v>340</v>
      </c>
      <c r="D258" s="181" t="s">
        <v>200</v>
      </c>
      <c r="E258" s="182" t="s">
        <v>341</v>
      </c>
      <c r="F258" s="183" t="s">
        <v>342</v>
      </c>
      <c r="G258" s="184" t="s">
        <v>203</v>
      </c>
      <c r="H258" s="185">
        <v>15</v>
      </c>
      <c r="I258" s="186"/>
      <c r="J258" s="185">
        <f>ROUND(I258*H258,3)</f>
        <v>0</v>
      </c>
      <c r="K258" s="187"/>
      <c r="L258" s="33"/>
      <c r="M258" s="188" t="s">
        <v>1</v>
      </c>
      <c r="N258" s="189" t="s">
        <v>43</v>
      </c>
      <c r="O258" s="58"/>
      <c r="P258" s="190">
        <f>O258*H258</f>
        <v>0</v>
      </c>
      <c r="Q258" s="190">
        <v>2.19407</v>
      </c>
      <c r="R258" s="190">
        <f>Q258*H258</f>
        <v>32.911050000000003</v>
      </c>
      <c r="S258" s="190">
        <v>0</v>
      </c>
      <c r="T258" s="191">
        <f>S258*H258</f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92" t="s">
        <v>204</v>
      </c>
      <c r="AT258" s="192" t="s">
        <v>200</v>
      </c>
      <c r="AU258" s="192" t="s">
        <v>177</v>
      </c>
      <c r="AY258" s="16" t="s">
        <v>197</v>
      </c>
      <c r="BE258" s="98">
        <f>IF(N258="základná",J258,0)</f>
        <v>0</v>
      </c>
      <c r="BF258" s="98">
        <f>IF(N258="znížená",J258,0)</f>
        <v>0</v>
      </c>
      <c r="BG258" s="98">
        <f>IF(N258="zákl. prenesená",J258,0)</f>
        <v>0</v>
      </c>
      <c r="BH258" s="98">
        <f>IF(N258="zníž. prenesená",J258,0)</f>
        <v>0</v>
      </c>
      <c r="BI258" s="98">
        <f>IF(N258="nulová",J258,0)</f>
        <v>0</v>
      </c>
      <c r="BJ258" s="16" t="s">
        <v>177</v>
      </c>
      <c r="BK258" s="193">
        <f>ROUND(I258*H258,3)</f>
        <v>0</v>
      </c>
      <c r="BL258" s="16" t="s">
        <v>204</v>
      </c>
      <c r="BM258" s="192" t="s">
        <v>343</v>
      </c>
    </row>
    <row r="259" spans="1:65" s="13" customFormat="1" x14ac:dyDescent="0.2">
      <c r="B259" s="194"/>
      <c r="D259" s="195" t="s">
        <v>206</v>
      </c>
      <c r="E259" s="196" t="s">
        <v>1</v>
      </c>
      <c r="F259" s="197" t="s">
        <v>344</v>
      </c>
      <c r="H259" s="198">
        <v>15</v>
      </c>
      <c r="I259" s="199"/>
      <c r="L259" s="194"/>
      <c r="M259" s="200"/>
      <c r="N259" s="201"/>
      <c r="O259" s="201"/>
      <c r="P259" s="201"/>
      <c r="Q259" s="201"/>
      <c r="R259" s="201"/>
      <c r="S259" s="201"/>
      <c r="T259" s="202"/>
      <c r="AT259" s="196" t="s">
        <v>206</v>
      </c>
      <c r="AU259" s="196" t="s">
        <v>177</v>
      </c>
      <c r="AV259" s="13" t="s">
        <v>177</v>
      </c>
      <c r="AW259" s="13" t="s">
        <v>3</v>
      </c>
      <c r="AX259" s="13" t="s">
        <v>85</v>
      </c>
      <c r="AY259" s="196" t="s">
        <v>197</v>
      </c>
    </row>
    <row r="260" spans="1:65" s="2" customFormat="1" ht="36" customHeight="1" x14ac:dyDescent="0.2">
      <c r="A260" s="32"/>
      <c r="B260" s="149"/>
      <c r="C260" s="181" t="s">
        <v>345</v>
      </c>
      <c r="D260" s="181" t="s">
        <v>200</v>
      </c>
      <c r="E260" s="182" t="s">
        <v>346</v>
      </c>
      <c r="F260" s="183" t="s">
        <v>347</v>
      </c>
      <c r="G260" s="184" t="s">
        <v>256</v>
      </c>
      <c r="H260" s="185">
        <v>30</v>
      </c>
      <c r="I260" s="186"/>
      <c r="J260" s="185">
        <f>ROUND(I260*H260,3)</f>
        <v>0</v>
      </c>
      <c r="K260" s="187"/>
      <c r="L260" s="33"/>
      <c r="M260" s="188" t="s">
        <v>1</v>
      </c>
      <c r="N260" s="189" t="s">
        <v>43</v>
      </c>
      <c r="O260" s="58"/>
      <c r="P260" s="190">
        <f>O260*H260</f>
        <v>0</v>
      </c>
      <c r="Q260" s="190">
        <v>1.01895</v>
      </c>
      <c r="R260" s="190">
        <f>Q260*H260</f>
        <v>30.5685</v>
      </c>
      <c r="S260" s="190">
        <v>0</v>
      </c>
      <c r="T260" s="191">
        <f>S260*H260</f>
        <v>0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192" t="s">
        <v>204</v>
      </c>
      <c r="AT260" s="192" t="s">
        <v>200</v>
      </c>
      <c r="AU260" s="192" t="s">
        <v>177</v>
      </c>
      <c r="AY260" s="16" t="s">
        <v>197</v>
      </c>
      <c r="BE260" s="98">
        <f>IF(N260="základná",J260,0)</f>
        <v>0</v>
      </c>
      <c r="BF260" s="98">
        <f>IF(N260="znížená",J260,0)</f>
        <v>0</v>
      </c>
      <c r="BG260" s="98">
        <f>IF(N260="zákl. prenesená",J260,0)</f>
        <v>0</v>
      </c>
      <c r="BH260" s="98">
        <f>IF(N260="zníž. prenesená",J260,0)</f>
        <v>0</v>
      </c>
      <c r="BI260" s="98">
        <f>IF(N260="nulová",J260,0)</f>
        <v>0</v>
      </c>
      <c r="BJ260" s="16" t="s">
        <v>177</v>
      </c>
      <c r="BK260" s="193">
        <f>ROUND(I260*H260,3)</f>
        <v>0</v>
      </c>
      <c r="BL260" s="16" t="s">
        <v>204</v>
      </c>
      <c r="BM260" s="192" t="s">
        <v>348</v>
      </c>
    </row>
    <row r="261" spans="1:65" s="13" customFormat="1" x14ac:dyDescent="0.2">
      <c r="B261" s="194"/>
      <c r="D261" s="195" t="s">
        <v>206</v>
      </c>
      <c r="E261" s="196" t="s">
        <v>1</v>
      </c>
      <c r="F261" s="197" t="s">
        <v>349</v>
      </c>
      <c r="H261" s="198">
        <v>30</v>
      </c>
      <c r="I261" s="199"/>
      <c r="L261" s="194"/>
      <c r="M261" s="200"/>
      <c r="N261" s="201"/>
      <c r="O261" s="201"/>
      <c r="P261" s="201"/>
      <c r="Q261" s="201"/>
      <c r="R261" s="201"/>
      <c r="S261" s="201"/>
      <c r="T261" s="202"/>
      <c r="AT261" s="196" t="s">
        <v>206</v>
      </c>
      <c r="AU261" s="196" t="s">
        <v>177</v>
      </c>
      <c r="AV261" s="13" t="s">
        <v>177</v>
      </c>
      <c r="AW261" s="13" t="s">
        <v>3</v>
      </c>
      <c r="AX261" s="13" t="s">
        <v>85</v>
      </c>
      <c r="AY261" s="196" t="s">
        <v>197</v>
      </c>
    </row>
    <row r="262" spans="1:65" s="12" customFormat="1" ht="26" customHeight="1" x14ac:dyDescent="0.35">
      <c r="B262" s="168"/>
      <c r="D262" s="169" t="s">
        <v>76</v>
      </c>
      <c r="E262" s="170" t="s">
        <v>263</v>
      </c>
      <c r="F262" s="170" t="s">
        <v>337</v>
      </c>
      <c r="I262" s="171"/>
      <c r="J262" s="172">
        <f>BK262</f>
        <v>0</v>
      </c>
      <c r="L262" s="168"/>
      <c r="M262" s="173"/>
      <c r="N262" s="174"/>
      <c r="O262" s="174"/>
      <c r="P262" s="175">
        <f>P263</f>
        <v>0</v>
      </c>
      <c r="Q262" s="174"/>
      <c r="R262" s="175">
        <f>R263</f>
        <v>0</v>
      </c>
      <c r="S262" s="174"/>
      <c r="T262" s="176">
        <f>T263</f>
        <v>0</v>
      </c>
      <c r="AR262" s="169" t="s">
        <v>85</v>
      </c>
      <c r="AT262" s="177" t="s">
        <v>76</v>
      </c>
      <c r="AU262" s="177" t="s">
        <v>77</v>
      </c>
      <c r="AY262" s="169" t="s">
        <v>197</v>
      </c>
      <c r="BK262" s="178">
        <f>BK263</f>
        <v>0</v>
      </c>
    </row>
    <row r="263" spans="1:65" s="12" customFormat="1" ht="22.75" customHeight="1" x14ac:dyDescent="0.25">
      <c r="B263" s="168"/>
      <c r="D263" s="169" t="s">
        <v>76</v>
      </c>
      <c r="E263" s="179" t="s">
        <v>350</v>
      </c>
      <c r="F263" s="179" t="s">
        <v>331</v>
      </c>
      <c r="I263" s="171"/>
      <c r="J263" s="180">
        <f>BK263</f>
        <v>0</v>
      </c>
      <c r="L263" s="168"/>
      <c r="M263" s="173"/>
      <c r="N263" s="174"/>
      <c r="O263" s="174"/>
      <c r="P263" s="175">
        <f>P264</f>
        <v>0</v>
      </c>
      <c r="Q263" s="174"/>
      <c r="R263" s="175">
        <f>R264</f>
        <v>0</v>
      </c>
      <c r="S263" s="174"/>
      <c r="T263" s="176">
        <f>T264</f>
        <v>0</v>
      </c>
      <c r="AR263" s="169" t="s">
        <v>85</v>
      </c>
      <c r="AT263" s="177" t="s">
        <v>76</v>
      </c>
      <c r="AU263" s="177" t="s">
        <v>85</v>
      </c>
      <c r="AY263" s="169" t="s">
        <v>197</v>
      </c>
      <c r="BK263" s="178">
        <f>BK264</f>
        <v>0</v>
      </c>
    </row>
    <row r="264" spans="1:65" s="2" customFormat="1" ht="24" customHeight="1" x14ac:dyDescent="0.2">
      <c r="A264" s="32"/>
      <c r="B264" s="149"/>
      <c r="C264" s="181" t="s">
        <v>351</v>
      </c>
      <c r="D264" s="181" t="s">
        <v>200</v>
      </c>
      <c r="E264" s="182" t="s">
        <v>352</v>
      </c>
      <c r="F264" s="183" t="s">
        <v>353</v>
      </c>
      <c r="G264" s="184" t="s">
        <v>335</v>
      </c>
      <c r="H264" s="185">
        <v>30</v>
      </c>
      <c r="I264" s="186"/>
      <c r="J264" s="185">
        <f>ROUND(I264*H264,3)</f>
        <v>0</v>
      </c>
      <c r="K264" s="187"/>
      <c r="L264" s="33"/>
      <c r="M264" s="188" t="s">
        <v>1</v>
      </c>
      <c r="N264" s="189" t="s">
        <v>43</v>
      </c>
      <c r="O264" s="58"/>
      <c r="P264" s="190">
        <f>O264*H264</f>
        <v>0</v>
      </c>
      <c r="Q264" s="190">
        <v>0</v>
      </c>
      <c r="R264" s="190">
        <f>Q264*H264</f>
        <v>0</v>
      </c>
      <c r="S264" s="190">
        <v>0</v>
      </c>
      <c r="T264" s="191">
        <f>S264*H264</f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192" t="s">
        <v>204</v>
      </c>
      <c r="AT264" s="192" t="s">
        <v>200</v>
      </c>
      <c r="AU264" s="192" t="s">
        <v>177</v>
      </c>
      <c r="AY264" s="16" t="s">
        <v>197</v>
      </c>
      <c r="BE264" s="98">
        <f>IF(N264="základná",J264,0)</f>
        <v>0</v>
      </c>
      <c r="BF264" s="98">
        <f>IF(N264="znížená",J264,0)</f>
        <v>0</v>
      </c>
      <c r="BG264" s="98">
        <f>IF(N264="zákl. prenesená",J264,0)</f>
        <v>0</v>
      </c>
      <c r="BH264" s="98">
        <f>IF(N264="zníž. prenesená",J264,0)</f>
        <v>0</v>
      </c>
      <c r="BI264" s="98">
        <f>IF(N264="nulová",J264,0)</f>
        <v>0</v>
      </c>
      <c r="BJ264" s="16" t="s">
        <v>177</v>
      </c>
      <c r="BK264" s="193">
        <f>ROUND(I264*H264,3)</f>
        <v>0</v>
      </c>
      <c r="BL264" s="16" t="s">
        <v>204</v>
      </c>
      <c r="BM264" s="192" t="s">
        <v>354</v>
      </c>
    </row>
    <row r="265" spans="1:65" s="12" customFormat="1" ht="26" customHeight="1" x14ac:dyDescent="0.35">
      <c r="B265" s="168"/>
      <c r="D265" s="169" t="s">
        <v>76</v>
      </c>
      <c r="E265" s="170" t="s">
        <v>268</v>
      </c>
      <c r="F265" s="170" t="s">
        <v>355</v>
      </c>
      <c r="I265" s="171"/>
      <c r="J265" s="172">
        <f>BK265</f>
        <v>0</v>
      </c>
      <c r="L265" s="168"/>
      <c r="M265" s="173"/>
      <c r="N265" s="174"/>
      <c r="O265" s="174"/>
      <c r="P265" s="175">
        <f>P266+P275</f>
        <v>0</v>
      </c>
      <c r="Q265" s="174"/>
      <c r="R265" s="175">
        <f>R266+R275</f>
        <v>17.770932899999998</v>
      </c>
      <c r="S265" s="174"/>
      <c r="T265" s="176">
        <f>T266+T275</f>
        <v>0</v>
      </c>
      <c r="AR265" s="169" t="s">
        <v>85</v>
      </c>
      <c r="AT265" s="177" t="s">
        <v>76</v>
      </c>
      <c r="AU265" s="177" t="s">
        <v>77</v>
      </c>
      <c r="AY265" s="169" t="s">
        <v>197</v>
      </c>
      <c r="BK265" s="178">
        <f>BK266+BK275</f>
        <v>0</v>
      </c>
    </row>
    <row r="266" spans="1:65" s="12" customFormat="1" ht="22.75" customHeight="1" x14ac:dyDescent="0.25">
      <c r="B266" s="168"/>
      <c r="D266" s="169" t="s">
        <v>76</v>
      </c>
      <c r="E266" s="179" t="s">
        <v>356</v>
      </c>
      <c r="F266" s="179" t="s">
        <v>357</v>
      </c>
      <c r="I266" s="171"/>
      <c r="J266" s="180">
        <f>BK266</f>
        <v>0</v>
      </c>
      <c r="L266" s="168"/>
      <c r="M266" s="173"/>
      <c r="N266" s="174"/>
      <c r="O266" s="174"/>
      <c r="P266" s="175">
        <f>SUM(P267:P274)</f>
        <v>0</v>
      </c>
      <c r="Q266" s="174"/>
      <c r="R266" s="175">
        <f>SUM(R267:R274)</f>
        <v>3.5624343399999998</v>
      </c>
      <c r="S266" s="174"/>
      <c r="T266" s="176">
        <f>SUM(T267:T274)</f>
        <v>0</v>
      </c>
      <c r="AR266" s="169" t="s">
        <v>85</v>
      </c>
      <c r="AT266" s="177" t="s">
        <v>76</v>
      </c>
      <c r="AU266" s="177" t="s">
        <v>85</v>
      </c>
      <c r="AY266" s="169" t="s">
        <v>197</v>
      </c>
      <c r="BK266" s="178">
        <f>SUM(BK267:BK274)</f>
        <v>0</v>
      </c>
    </row>
    <row r="267" spans="1:65" s="2" customFormat="1" ht="24" customHeight="1" x14ac:dyDescent="0.2">
      <c r="A267" s="32"/>
      <c r="B267" s="149"/>
      <c r="C267" s="181" t="s">
        <v>358</v>
      </c>
      <c r="D267" s="181" t="s">
        <v>200</v>
      </c>
      <c r="E267" s="182" t="s">
        <v>359</v>
      </c>
      <c r="F267" s="183" t="s">
        <v>360</v>
      </c>
      <c r="G267" s="184" t="s">
        <v>203</v>
      </c>
      <c r="H267" s="185">
        <v>4.12</v>
      </c>
      <c r="I267" s="186"/>
      <c r="J267" s="185">
        <f>ROUND(I267*H267,3)</f>
        <v>0</v>
      </c>
      <c r="K267" s="187"/>
      <c r="L267" s="33"/>
      <c r="M267" s="188" t="s">
        <v>1</v>
      </c>
      <c r="N267" s="189" t="s">
        <v>43</v>
      </c>
      <c r="O267" s="58"/>
      <c r="P267" s="190">
        <f>O267*H267</f>
        <v>0</v>
      </c>
      <c r="Q267" s="190">
        <v>0.70128999999999997</v>
      </c>
      <c r="R267" s="190">
        <f>Q267*H267</f>
        <v>2.8893147999999997</v>
      </c>
      <c r="S267" s="190">
        <v>0</v>
      </c>
      <c r="T267" s="191">
        <f>S267*H267</f>
        <v>0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192" t="s">
        <v>204</v>
      </c>
      <c r="AT267" s="192" t="s">
        <v>200</v>
      </c>
      <c r="AU267" s="192" t="s">
        <v>177</v>
      </c>
      <c r="AY267" s="16" t="s">
        <v>197</v>
      </c>
      <c r="BE267" s="98">
        <f>IF(N267="základná",J267,0)</f>
        <v>0</v>
      </c>
      <c r="BF267" s="98">
        <f>IF(N267="znížená",J267,0)</f>
        <v>0</v>
      </c>
      <c r="BG267" s="98">
        <f>IF(N267="zákl. prenesená",J267,0)</f>
        <v>0</v>
      </c>
      <c r="BH267" s="98">
        <f>IF(N267="zníž. prenesená",J267,0)</f>
        <v>0</v>
      </c>
      <c r="BI267" s="98">
        <f>IF(N267="nulová",J267,0)</f>
        <v>0</v>
      </c>
      <c r="BJ267" s="16" t="s">
        <v>177</v>
      </c>
      <c r="BK267" s="193">
        <f>ROUND(I267*H267,3)</f>
        <v>0</v>
      </c>
      <c r="BL267" s="16" t="s">
        <v>204</v>
      </c>
      <c r="BM267" s="192" t="s">
        <v>361</v>
      </c>
    </row>
    <row r="268" spans="1:65" s="13" customFormat="1" x14ac:dyDescent="0.2">
      <c r="B268" s="194"/>
      <c r="D268" s="195" t="s">
        <v>206</v>
      </c>
      <c r="E268" s="196" t="s">
        <v>1</v>
      </c>
      <c r="F268" s="197" t="s">
        <v>362</v>
      </c>
      <c r="H268" s="198">
        <v>4.12</v>
      </c>
      <c r="I268" s="199"/>
      <c r="L268" s="194"/>
      <c r="M268" s="200"/>
      <c r="N268" s="201"/>
      <c r="O268" s="201"/>
      <c r="P268" s="201"/>
      <c r="Q268" s="201"/>
      <c r="R268" s="201"/>
      <c r="S268" s="201"/>
      <c r="T268" s="202"/>
      <c r="AT268" s="196" t="s">
        <v>206</v>
      </c>
      <c r="AU268" s="196" t="s">
        <v>177</v>
      </c>
      <c r="AV268" s="13" t="s">
        <v>177</v>
      </c>
      <c r="AW268" s="13" t="s">
        <v>3</v>
      </c>
      <c r="AX268" s="13" t="s">
        <v>85</v>
      </c>
      <c r="AY268" s="196" t="s">
        <v>197</v>
      </c>
    </row>
    <row r="269" spans="1:65" s="2" customFormat="1" ht="36" customHeight="1" x14ac:dyDescent="0.2">
      <c r="A269" s="32"/>
      <c r="B269" s="149"/>
      <c r="C269" s="181" t="s">
        <v>363</v>
      </c>
      <c r="D269" s="181" t="s">
        <v>200</v>
      </c>
      <c r="E269" s="182" t="s">
        <v>364</v>
      </c>
      <c r="F269" s="183" t="s">
        <v>365</v>
      </c>
      <c r="G269" s="184" t="s">
        <v>335</v>
      </c>
      <c r="H269" s="185">
        <v>0.66600000000000004</v>
      </c>
      <c r="I269" s="186"/>
      <c r="J269" s="185">
        <f>ROUND(I269*H269,3)</f>
        <v>0</v>
      </c>
      <c r="K269" s="187"/>
      <c r="L269" s="33"/>
      <c r="M269" s="188" t="s">
        <v>1</v>
      </c>
      <c r="N269" s="189" t="s">
        <v>43</v>
      </c>
      <c r="O269" s="58"/>
      <c r="P269" s="190">
        <f>O269*H269</f>
        <v>0</v>
      </c>
      <c r="Q269" s="190">
        <v>1.069E-2</v>
      </c>
      <c r="R269" s="190">
        <f>Q269*H269</f>
        <v>7.1195400000000006E-3</v>
      </c>
      <c r="S269" s="190">
        <v>0</v>
      </c>
      <c r="T269" s="191">
        <f>S269*H269</f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192" t="s">
        <v>204</v>
      </c>
      <c r="AT269" s="192" t="s">
        <v>200</v>
      </c>
      <c r="AU269" s="192" t="s">
        <v>177</v>
      </c>
      <c r="AY269" s="16" t="s">
        <v>197</v>
      </c>
      <c r="BE269" s="98">
        <f>IF(N269="základná",J269,0)</f>
        <v>0</v>
      </c>
      <c r="BF269" s="98">
        <f>IF(N269="znížená",J269,0)</f>
        <v>0</v>
      </c>
      <c r="BG269" s="98">
        <f>IF(N269="zákl. prenesená",J269,0)</f>
        <v>0</v>
      </c>
      <c r="BH269" s="98">
        <f>IF(N269="zníž. prenesená",J269,0)</f>
        <v>0</v>
      </c>
      <c r="BI269" s="98">
        <f>IF(N269="nulová",J269,0)</f>
        <v>0</v>
      </c>
      <c r="BJ269" s="16" t="s">
        <v>177</v>
      </c>
      <c r="BK269" s="193">
        <f>ROUND(I269*H269,3)</f>
        <v>0</v>
      </c>
      <c r="BL269" s="16" t="s">
        <v>204</v>
      </c>
      <c r="BM269" s="192" t="s">
        <v>366</v>
      </c>
    </row>
    <row r="270" spans="1:65" s="13" customFormat="1" x14ac:dyDescent="0.2">
      <c r="B270" s="194"/>
      <c r="D270" s="195" t="s">
        <v>206</v>
      </c>
      <c r="E270" s="196" t="s">
        <v>1</v>
      </c>
      <c r="F270" s="197" t="s">
        <v>367</v>
      </c>
      <c r="H270" s="198">
        <v>0.66600000000000004</v>
      </c>
      <c r="I270" s="199"/>
      <c r="L270" s="194"/>
      <c r="M270" s="200"/>
      <c r="N270" s="201"/>
      <c r="O270" s="201"/>
      <c r="P270" s="201"/>
      <c r="Q270" s="201"/>
      <c r="R270" s="201"/>
      <c r="S270" s="201"/>
      <c r="T270" s="202"/>
      <c r="AT270" s="196" t="s">
        <v>206</v>
      </c>
      <c r="AU270" s="196" t="s">
        <v>177</v>
      </c>
      <c r="AV270" s="13" t="s">
        <v>177</v>
      </c>
      <c r="AW270" s="13" t="s">
        <v>3</v>
      </c>
      <c r="AX270" s="13" t="s">
        <v>85</v>
      </c>
      <c r="AY270" s="196" t="s">
        <v>197</v>
      </c>
    </row>
    <row r="271" spans="1:65" s="2" customFormat="1" ht="24" customHeight="1" x14ac:dyDescent="0.2">
      <c r="A271" s="32"/>
      <c r="B271" s="149"/>
      <c r="C271" s="203" t="s">
        <v>368</v>
      </c>
      <c r="D271" s="203" t="s">
        <v>369</v>
      </c>
      <c r="E271" s="204" t="s">
        <v>370</v>
      </c>
      <c r="F271" s="205" t="s">
        <v>371</v>
      </c>
      <c r="G271" s="206" t="s">
        <v>335</v>
      </c>
      <c r="H271" s="207">
        <v>0.27100000000000002</v>
      </c>
      <c r="I271" s="208"/>
      <c r="J271" s="207">
        <f>ROUND(I271*H271,3)</f>
        <v>0</v>
      </c>
      <c r="K271" s="209"/>
      <c r="L271" s="210"/>
      <c r="M271" s="211" t="s">
        <v>1</v>
      </c>
      <c r="N271" s="212" t="s">
        <v>43</v>
      </c>
      <c r="O271" s="58"/>
      <c r="P271" s="190">
        <f>O271*H271</f>
        <v>0</v>
      </c>
      <c r="Q271" s="190">
        <v>1</v>
      </c>
      <c r="R271" s="190">
        <f>Q271*H271</f>
        <v>0.27100000000000002</v>
      </c>
      <c r="S271" s="190">
        <v>0</v>
      </c>
      <c r="T271" s="191">
        <f>S271*H271</f>
        <v>0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192" t="s">
        <v>248</v>
      </c>
      <c r="AT271" s="192" t="s">
        <v>369</v>
      </c>
      <c r="AU271" s="192" t="s">
        <v>177</v>
      </c>
      <c r="AY271" s="16" t="s">
        <v>197</v>
      </c>
      <c r="BE271" s="98">
        <f>IF(N271="základná",J271,0)</f>
        <v>0</v>
      </c>
      <c r="BF271" s="98">
        <f>IF(N271="znížená",J271,0)</f>
        <v>0</v>
      </c>
      <c r="BG271" s="98">
        <f>IF(N271="zákl. prenesená",J271,0)</f>
        <v>0</v>
      </c>
      <c r="BH271" s="98">
        <f>IF(N271="zníž. prenesená",J271,0)</f>
        <v>0</v>
      </c>
      <c r="BI271" s="98">
        <f>IF(N271="nulová",J271,0)</f>
        <v>0</v>
      </c>
      <c r="BJ271" s="16" t="s">
        <v>177</v>
      </c>
      <c r="BK271" s="193">
        <f>ROUND(I271*H271,3)</f>
        <v>0</v>
      </c>
      <c r="BL271" s="16" t="s">
        <v>204</v>
      </c>
      <c r="BM271" s="192" t="s">
        <v>372</v>
      </c>
    </row>
    <row r="272" spans="1:65" s="13" customFormat="1" x14ac:dyDescent="0.2">
      <c r="B272" s="194"/>
      <c r="D272" s="195" t="s">
        <v>206</v>
      </c>
      <c r="E272" s="196" t="s">
        <v>1</v>
      </c>
      <c r="F272" s="197" t="s">
        <v>373</v>
      </c>
      <c r="H272" s="198">
        <v>0.27100000000000002</v>
      </c>
      <c r="I272" s="199"/>
      <c r="L272" s="194"/>
      <c r="M272" s="200"/>
      <c r="N272" s="201"/>
      <c r="O272" s="201"/>
      <c r="P272" s="201"/>
      <c r="Q272" s="201"/>
      <c r="R272" s="201"/>
      <c r="S272" s="201"/>
      <c r="T272" s="202"/>
      <c r="AT272" s="196" t="s">
        <v>206</v>
      </c>
      <c r="AU272" s="196" t="s">
        <v>177</v>
      </c>
      <c r="AV272" s="13" t="s">
        <v>177</v>
      </c>
      <c r="AW272" s="13" t="s">
        <v>3</v>
      </c>
      <c r="AX272" s="13" t="s">
        <v>85</v>
      </c>
      <c r="AY272" s="196" t="s">
        <v>197</v>
      </c>
    </row>
    <row r="273" spans="1:65" s="2" customFormat="1" ht="36" customHeight="1" x14ac:dyDescent="0.2">
      <c r="A273" s="32"/>
      <c r="B273" s="149"/>
      <c r="C273" s="203" t="s">
        <v>374</v>
      </c>
      <c r="D273" s="203" t="s">
        <v>369</v>
      </c>
      <c r="E273" s="204" t="s">
        <v>375</v>
      </c>
      <c r="F273" s="205" t="s">
        <v>376</v>
      </c>
      <c r="G273" s="206" t="s">
        <v>335</v>
      </c>
      <c r="H273" s="207">
        <v>0.39500000000000002</v>
      </c>
      <c r="I273" s="208"/>
      <c r="J273" s="207">
        <f>ROUND(I273*H273,3)</f>
        <v>0</v>
      </c>
      <c r="K273" s="209"/>
      <c r="L273" s="210"/>
      <c r="M273" s="211" t="s">
        <v>1</v>
      </c>
      <c r="N273" s="212" t="s">
        <v>43</v>
      </c>
      <c r="O273" s="58"/>
      <c r="P273" s="190">
        <f>O273*H273</f>
        <v>0</v>
      </c>
      <c r="Q273" s="190">
        <v>1</v>
      </c>
      <c r="R273" s="190">
        <f>Q273*H273</f>
        <v>0.39500000000000002</v>
      </c>
      <c r="S273" s="190">
        <v>0</v>
      </c>
      <c r="T273" s="191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92" t="s">
        <v>248</v>
      </c>
      <c r="AT273" s="192" t="s">
        <v>369</v>
      </c>
      <c r="AU273" s="192" t="s">
        <v>177</v>
      </c>
      <c r="AY273" s="16" t="s">
        <v>197</v>
      </c>
      <c r="BE273" s="98">
        <f>IF(N273="základná",J273,0)</f>
        <v>0</v>
      </c>
      <c r="BF273" s="98">
        <f>IF(N273="znížená",J273,0)</f>
        <v>0</v>
      </c>
      <c r="BG273" s="98">
        <f>IF(N273="zákl. prenesená",J273,0)</f>
        <v>0</v>
      </c>
      <c r="BH273" s="98">
        <f>IF(N273="zníž. prenesená",J273,0)</f>
        <v>0</v>
      </c>
      <c r="BI273" s="98">
        <f>IF(N273="nulová",J273,0)</f>
        <v>0</v>
      </c>
      <c r="BJ273" s="16" t="s">
        <v>177</v>
      </c>
      <c r="BK273" s="193">
        <f>ROUND(I273*H273,3)</f>
        <v>0</v>
      </c>
      <c r="BL273" s="16" t="s">
        <v>204</v>
      </c>
      <c r="BM273" s="192" t="s">
        <v>377</v>
      </c>
    </row>
    <row r="274" spans="1:65" s="13" customFormat="1" x14ac:dyDescent="0.2">
      <c r="B274" s="194"/>
      <c r="D274" s="195" t="s">
        <v>206</v>
      </c>
      <c r="E274" s="196" t="s">
        <v>1</v>
      </c>
      <c r="F274" s="197" t="s">
        <v>378</v>
      </c>
      <c r="H274" s="198">
        <v>0.39500000000000002</v>
      </c>
      <c r="I274" s="199"/>
      <c r="L274" s="194"/>
      <c r="M274" s="200"/>
      <c r="N274" s="201"/>
      <c r="O274" s="201"/>
      <c r="P274" s="201"/>
      <c r="Q274" s="201"/>
      <c r="R274" s="201"/>
      <c r="S274" s="201"/>
      <c r="T274" s="202"/>
      <c r="AT274" s="196" t="s">
        <v>206</v>
      </c>
      <c r="AU274" s="196" t="s">
        <v>177</v>
      </c>
      <c r="AV274" s="13" t="s">
        <v>177</v>
      </c>
      <c r="AW274" s="13" t="s">
        <v>3</v>
      </c>
      <c r="AX274" s="13" t="s">
        <v>85</v>
      </c>
      <c r="AY274" s="196" t="s">
        <v>197</v>
      </c>
    </row>
    <row r="275" spans="1:65" s="12" customFormat="1" ht="22.75" customHeight="1" x14ac:dyDescent="0.25">
      <c r="B275" s="168"/>
      <c r="D275" s="169" t="s">
        <v>76</v>
      </c>
      <c r="E275" s="179" t="s">
        <v>379</v>
      </c>
      <c r="F275" s="179" t="s">
        <v>380</v>
      </c>
      <c r="I275" s="171"/>
      <c r="J275" s="180">
        <f>BK275</f>
        <v>0</v>
      </c>
      <c r="L275" s="168"/>
      <c r="M275" s="173"/>
      <c r="N275" s="174"/>
      <c r="O275" s="174"/>
      <c r="P275" s="175">
        <f>SUM(P276:P281)</f>
        <v>0</v>
      </c>
      <c r="Q275" s="174"/>
      <c r="R275" s="175">
        <f>SUM(R276:R281)</f>
        <v>14.208498559999999</v>
      </c>
      <c r="S275" s="174"/>
      <c r="T275" s="176">
        <f>SUM(T276:T281)</f>
        <v>0</v>
      </c>
      <c r="AR275" s="169" t="s">
        <v>85</v>
      </c>
      <c r="AT275" s="177" t="s">
        <v>76</v>
      </c>
      <c r="AU275" s="177" t="s">
        <v>85</v>
      </c>
      <c r="AY275" s="169" t="s">
        <v>197</v>
      </c>
      <c r="BK275" s="178">
        <f>SUM(BK276:BK281)</f>
        <v>0</v>
      </c>
    </row>
    <row r="276" spans="1:65" s="2" customFormat="1" ht="24" customHeight="1" x14ac:dyDescent="0.2">
      <c r="A276" s="32"/>
      <c r="B276" s="149"/>
      <c r="C276" s="181" t="s">
        <v>381</v>
      </c>
      <c r="D276" s="181" t="s">
        <v>200</v>
      </c>
      <c r="E276" s="182" t="s">
        <v>382</v>
      </c>
      <c r="F276" s="183" t="s">
        <v>383</v>
      </c>
      <c r="G276" s="184" t="s">
        <v>224</v>
      </c>
      <c r="H276" s="185">
        <v>160.81899999999999</v>
      </c>
      <c r="I276" s="186"/>
      <c r="J276" s="185">
        <f>ROUND(I276*H276,3)</f>
        <v>0</v>
      </c>
      <c r="K276" s="187"/>
      <c r="L276" s="33"/>
      <c r="M276" s="188" t="s">
        <v>1</v>
      </c>
      <c r="N276" s="189" t="s">
        <v>43</v>
      </c>
      <c r="O276" s="58"/>
      <c r="P276" s="190">
        <f>O276*H276</f>
        <v>0</v>
      </c>
      <c r="Q276" s="190">
        <v>7.424E-2</v>
      </c>
      <c r="R276" s="190">
        <f>Q276*H276</f>
        <v>11.93920256</v>
      </c>
      <c r="S276" s="190">
        <v>0</v>
      </c>
      <c r="T276" s="191">
        <f>S276*H276</f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192" t="s">
        <v>204</v>
      </c>
      <c r="AT276" s="192" t="s">
        <v>200</v>
      </c>
      <c r="AU276" s="192" t="s">
        <v>177</v>
      </c>
      <c r="AY276" s="16" t="s">
        <v>197</v>
      </c>
      <c r="BE276" s="98">
        <f>IF(N276="základná",J276,0)</f>
        <v>0</v>
      </c>
      <c r="BF276" s="98">
        <f>IF(N276="znížená",J276,0)</f>
        <v>0</v>
      </c>
      <c r="BG276" s="98">
        <f>IF(N276="zákl. prenesená",J276,0)</f>
        <v>0</v>
      </c>
      <c r="BH276" s="98">
        <f>IF(N276="zníž. prenesená",J276,0)</f>
        <v>0</v>
      </c>
      <c r="BI276" s="98">
        <f>IF(N276="nulová",J276,0)</f>
        <v>0</v>
      </c>
      <c r="BJ276" s="16" t="s">
        <v>177</v>
      </c>
      <c r="BK276" s="193">
        <f>ROUND(I276*H276,3)</f>
        <v>0</v>
      </c>
      <c r="BL276" s="16" t="s">
        <v>204</v>
      </c>
      <c r="BM276" s="192" t="s">
        <v>384</v>
      </c>
    </row>
    <row r="277" spans="1:65" s="13" customFormat="1" x14ac:dyDescent="0.2">
      <c r="B277" s="194"/>
      <c r="D277" s="195" t="s">
        <v>206</v>
      </c>
      <c r="E277" s="196" t="s">
        <v>1</v>
      </c>
      <c r="F277" s="197" t="s">
        <v>385</v>
      </c>
      <c r="H277" s="198">
        <v>160.81899999999999</v>
      </c>
      <c r="I277" s="199"/>
      <c r="L277" s="194"/>
      <c r="M277" s="200"/>
      <c r="N277" s="201"/>
      <c r="O277" s="201"/>
      <c r="P277" s="201"/>
      <c r="Q277" s="201"/>
      <c r="R277" s="201"/>
      <c r="S277" s="201"/>
      <c r="T277" s="202"/>
      <c r="AT277" s="196" t="s">
        <v>206</v>
      </c>
      <c r="AU277" s="196" t="s">
        <v>177</v>
      </c>
      <c r="AV277" s="13" t="s">
        <v>177</v>
      </c>
      <c r="AW277" s="13" t="s">
        <v>3</v>
      </c>
      <c r="AX277" s="13" t="s">
        <v>85</v>
      </c>
      <c r="AY277" s="196" t="s">
        <v>197</v>
      </c>
    </row>
    <row r="278" spans="1:65" s="2" customFormat="1" ht="24" customHeight="1" x14ac:dyDescent="0.2">
      <c r="A278" s="32"/>
      <c r="B278" s="149"/>
      <c r="C278" s="181" t="s">
        <v>386</v>
      </c>
      <c r="D278" s="181" t="s">
        <v>200</v>
      </c>
      <c r="E278" s="182" t="s">
        <v>387</v>
      </c>
      <c r="F278" s="183" t="s">
        <v>388</v>
      </c>
      <c r="G278" s="184" t="s">
        <v>224</v>
      </c>
      <c r="H278" s="185">
        <v>20.399999999999999</v>
      </c>
      <c r="I278" s="186"/>
      <c r="J278" s="185">
        <f>ROUND(I278*H278,3)</f>
        <v>0</v>
      </c>
      <c r="K278" s="187"/>
      <c r="L278" s="33"/>
      <c r="M278" s="188" t="s">
        <v>1</v>
      </c>
      <c r="N278" s="189" t="s">
        <v>43</v>
      </c>
      <c r="O278" s="58"/>
      <c r="P278" s="190">
        <f>O278*H278</f>
        <v>0</v>
      </c>
      <c r="Q278" s="190">
        <v>0.11124000000000001</v>
      </c>
      <c r="R278" s="190">
        <f>Q278*H278</f>
        <v>2.2692959999999998</v>
      </c>
      <c r="S278" s="190">
        <v>0</v>
      </c>
      <c r="T278" s="191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192" t="s">
        <v>204</v>
      </c>
      <c r="AT278" s="192" t="s">
        <v>200</v>
      </c>
      <c r="AU278" s="192" t="s">
        <v>177</v>
      </c>
      <c r="AY278" s="16" t="s">
        <v>197</v>
      </c>
      <c r="BE278" s="98">
        <f>IF(N278="základná",J278,0)</f>
        <v>0</v>
      </c>
      <c r="BF278" s="98">
        <f>IF(N278="znížená",J278,0)</f>
        <v>0</v>
      </c>
      <c r="BG278" s="98">
        <f>IF(N278="zákl. prenesená",J278,0)</f>
        <v>0</v>
      </c>
      <c r="BH278" s="98">
        <f>IF(N278="zníž. prenesená",J278,0)</f>
        <v>0</v>
      </c>
      <c r="BI278" s="98">
        <f>IF(N278="nulová",J278,0)</f>
        <v>0</v>
      </c>
      <c r="BJ278" s="16" t="s">
        <v>177</v>
      </c>
      <c r="BK278" s="193">
        <f>ROUND(I278*H278,3)</f>
        <v>0</v>
      </c>
      <c r="BL278" s="16" t="s">
        <v>204</v>
      </c>
      <c r="BM278" s="192" t="s">
        <v>389</v>
      </c>
    </row>
    <row r="279" spans="1:65" s="13" customFormat="1" x14ac:dyDescent="0.2">
      <c r="B279" s="194"/>
      <c r="D279" s="195" t="s">
        <v>206</v>
      </c>
      <c r="E279" s="196" t="s">
        <v>1</v>
      </c>
      <c r="F279" s="197" t="s">
        <v>390</v>
      </c>
      <c r="H279" s="198">
        <v>8.9</v>
      </c>
      <c r="I279" s="199"/>
      <c r="L279" s="194"/>
      <c r="M279" s="200"/>
      <c r="N279" s="201"/>
      <c r="O279" s="201"/>
      <c r="P279" s="201"/>
      <c r="Q279" s="201"/>
      <c r="R279" s="201"/>
      <c r="S279" s="201"/>
      <c r="T279" s="202"/>
      <c r="AT279" s="196" t="s">
        <v>206</v>
      </c>
      <c r="AU279" s="196" t="s">
        <v>177</v>
      </c>
      <c r="AV279" s="13" t="s">
        <v>177</v>
      </c>
      <c r="AW279" s="13" t="s">
        <v>3</v>
      </c>
      <c r="AX279" s="13" t="s">
        <v>77</v>
      </c>
      <c r="AY279" s="196" t="s">
        <v>197</v>
      </c>
    </row>
    <row r="280" spans="1:65" s="13" customFormat="1" x14ac:dyDescent="0.2">
      <c r="B280" s="194"/>
      <c r="D280" s="195" t="s">
        <v>206</v>
      </c>
      <c r="E280" s="196" t="s">
        <v>1</v>
      </c>
      <c r="F280" s="197" t="s">
        <v>391</v>
      </c>
      <c r="H280" s="198">
        <v>11.5</v>
      </c>
      <c r="I280" s="199"/>
      <c r="L280" s="194"/>
      <c r="M280" s="200"/>
      <c r="N280" s="201"/>
      <c r="O280" s="201"/>
      <c r="P280" s="201"/>
      <c r="Q280" s="201"/>
      <c r="R280" s="201"/>
      <c r="S280" s="201"/>
      <c r="T280" s="202"/>
      <c r="AT280" s="196" t="s">
        <v>206</v>
      </c>
      <c r="AU280" s="196" t="s">
        <v>177</v>
      </c>
      <c r="AV280" s="13" t="s">
        <v>177</v>
      </c>
      <c r="AW280" s="13" t="s">
        <v>3</v>
      </c>
      <c r="AX280" s="13" t="s">
        <v>77</v>
      </c>
      <c r="AY280" s="196" t="s">
        <v>197</v>
      </c>
    </row>
    <row r="281" spans="1:65" s="14" customFormat="1" x14ac:dyDescent="0.2">
      <c r="B281" s="213"/>
      <c r="D281" s="195" t="s">
        <v>206</v>
      </c>
      <c r="E281" s="214" t="s">
        <v>1</v>
      </c>
      <c r="F281" s="215" t="s">
        <v>392</v>
      </c>
      <c r="H281" s="216">
        <v>20.399999999999999</v>
      </c>
      <c r="I281" s="217"/>
      <c r="L281" s="213"/>
      <c r="M281" s="218"/>
      <c r="N281" s="219"/>
      <c r="O281" s="219"/>
      <c r="P281" s="219"/>
      <c r="Q281" s="219"/>
      <c r="R281" s="219"/>
      <c r="S281" s="219"/>
      <c r="T281" s="220"/>
      <c r="AT281" s="214" t="s">
        <v>206</v>
      </c>
      <c r="AU281" s="214" t="s">
        <v>177</v>
      </c>
      <c r="AV281" s="14" t="s">
        <v>204</v>
      </c>
      <c r="AW281" s="14" t="s">
        <v>3</v>
      </c>
      <c r="AX281" s="14" t="s">
        <v>85</v>
      </c>
      <c r="AY281" s="214" t="s">
        <v>197</v>
      </c>
    </row>
    <row r="282" spans="1:65" s="12" customFormat="1" ht="26" customHeight="1" x14ac:dyDescent="0.35">
      <c r="B282" s="168"/>
      <c r="D282" s="169" t="s">
        <v>76</v>
      </c>
      <c r="E282" s="170" t="s">
        <v>268</v>
      </c>
      <c r="F282" s="170" t="s">
        <v>355</v>
      </c>
      <c r="I282" s="171"/>
      <c r="J282" s="172">
        <f>BK282</f>
        <v>0</v>
      </c>
      <c r="L282" s="168"/>
      <c r="M282" s="173"/>
      <c r="N282" s="174"/>
      <c r="O282" s="174"/>
      <c r="P282" s="175">
        <f>P283+P286</f>
        <v>0</v>
      </c>
      <c r="Q282" s="174"/>
      <c r="R282" s="175">
        <f>R283+R286</f>
        <v>0.11601</v>
      </c>
      <c r="S282" s="174"/>
      <c r="T282" s="176">
        <f>T283+T286</f>
        <v>0</v>
      </c>
      <c r="AR282" s="169" t="s">
        <v>85</v>
      </c>
      <c r="AT282" s="177" t="s">
        <v>76</v>
      </c>
      <c r="AU282" s="177" t="s">
        <v>77</v>
      </c>
      <c r="AY282" s="169" t="s">
        <v>197</v>
      </c>
      <c r="BK282" s="178">
        <f>BK283+BK286</f>
        <v>0</v>
      </c>
    </row>
    <row r="283" spans="1:65" s="12" customFormat="1" ht="22.75" customHeight="1" x14ac:dyDescent="0.25">
      <c r="B283" s="168"/>
      <c r="D283" s="169" t="s">
        <v>76</v>
      </c>
      <c r="E283" s="179" t="s">
        <v>393</v>
      </c>
      <c r="F283" s="179" t="s">
        <v>394</v>
      </c>
      <c r="I283" s="171"/>
      <c r="J283" s="180">
        <f>BK283</f>
        <v>0</v>
      </c>
      <c r="L283" s="168"/>
      <c r="M283" s="173"/>
      <c r="N283" s="174"/>
      <c r="O283" s="174"/>
      <c r="P283" s="175">
        <f>SUM(P284:P285)</f>
        <v>0</v>
      </c>
      <c r="Q283" s="174"/>
      <c r="R283" s="175">
        <f>SUM(R284:R285)</f>
        <v>0.11601</v>
      </c>
      <c r="S283" s="174"/>
      <c r="T283" s="176">
        <f>SUM(T284:T285)</f>
        <v>0</v>
      </c>
      <c r="AR283" s="169" t="s">
        <v>85</v>
      </c>
      <c r="AT283" s="177" t="s">
        <v>76</v>
      </c>
      <c r="AU283" s="177" t="s">
        <v>85</v>
      </c>
      <c r="AY283" s="169" t="s">
        <v>197</v>
      </c>
      <c r="BK283" s="178">
        <f>SUM(BK284:BK285)</f>
        <v>0</v>
      </c>
    </row>
    <row r="284" spans="1:65" s="2" customFormat="1" ht="24" customHeight="1" x14ac:dyDescent="0.2">
      <c r="A284" s="32"/>
      <c r="B284" s="149"/>
      <c r="C284" s="181" t="s">
        <v>395</v>
      </c>
      <c r="D284" s="181" t="s">
        <v>200</v>
      </c>
      <c r="E284" s="182" t="s">
        <v>396</v>
      </c>
      <c r="F284" s="183" t="s">
        <v>397</v>
      </c>
      <c r="G284" s="184" t="s">
        <v>256</v>
      </c>
      <c r="H284" s="185">
        <v>1</v>
      </c>
      <c r="I284" s="186"/>
      <c r="J284" s="185">
        <f>ROUND(I284*H284,3)</f>
        <v>0</v>
      </c>
      <c r="K284" s="187"/>
      <c r="L284" s="33"/>
      <c r="M284" s="188" t="s">
        <v>1</v>
      </c>
      <c r="N284" s="189" t="s">
        <v>43</v>
      </c>
      <c r="O284" s="58"/>
      <c r="P284" s="190">
        <f>O284*H284</f>
        <v>0</v>
      </c>
      <c r="Q284" s="190">
        <v>2.3009999999999999E-2</v>
      </c>
      <c r="R284" s="190">
        <f>Q284*H284</f>
        <v>2.3009999999999999E-2</v>
      </c>
      <c r="S284" s="190">
        <v>0</v>
      </c>
      <c r="T284" s="191">
        <f>S284*H284</f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192" t="s">
        <v>204</v>
      </c>
      <c r="AT284" s="192" t="s">
        <v>200</v>
      </c>
      <c r="AU284" s="192" t="s">
        <v>177</v>
      </c>
      <c r="AY284" s="16" t="s">
        <v>197</v>
      </c>
      <c r="BE284" s="98">
        <f>IF(N284="základná",J284,0)</f>
        <v>0</v>
      </c>
      <c r="BF284" s="98">
        <f>IF(N284="znížená",J284,0)</f>
        <v>0</v>
      </c>
      <c r="BG284" s="98">
        <f>IF(N284="zákl. prenesená",J284,0)</f>
        <v>0</v>
      </c>
      <c r="BH284" s="98">
        <f>IF(N284="zníž. prenesená",J284,0)</f>
        <v>0</v>
      </c>
      <c r="BI284" s="98">
        <f>IF(N284="nulová",J284,0)</f>
        <v>0</v>
      </c>
      <c r="BJ284" s="16" t="s">
        <v>177</v>
      </c>
      <c r="BK284" s="193">
        <f>ROUND(I284*H284,3)</f>
        <v>0</v>
      </c>
      <c r="BL284" s="16" t="s">
        <v>204</v>
      </c>
      <c r="BM284" s="192" t="s">
        <v>398</v>
      </c>
    </row>
    <row r="285" spans="1:65" s="2" customFormat="1" ht="24" customHeight="1" x14ac:dyDescent="0.2">
      <c r="A285" s="32"/>
      <c r="B285" s="149"/>
      <c r="C285" s="203" t="s">
        <v>399</v>
      </c>
      <c r="D285" s="203" t="s">
        <v>369</v>
      </c>
      <c r="E285" s="204" t="s">
        <v>400</v>
      </c>
      <c r="F285" s="205" t="s">
        <v>401</v>
      </c>
      <c r="G285" s="206" t="s">
        <v>256</v>
      </c>
      <c r="H285" s="207">
        <v>1</v>
      </c>
      <c r="I285" s="208"/>
      <c r="J285" s="207">
        <f>ROUND(I285*H285,3)</f>
        <v>0</v>
      </c>
      <c r="K285" s="209"/>
      <c r="L285" s="210"/>
      <c r="M285" s="211" t="s">
        <v>1</v>
      </c>
      <c r="N285" s="212" t="s">
        <v>43</v>
      </c>
      <c r="O285" s="58"/>
      <c r="P285" s="190">
        <f>O285*H285</f>
        <v>0</v>
      </c>
      <c r="Q285" s="190">
        <v>9.2999999999999999E-2</v>
      </c>
      <c r="R285" s="190">
        <f>Q285*H285</f>
        <v>9.2999999999999999E-2</v>
      </c>
      <c r="S285" s="190">
        <v>0</v>
      </c>
      <c r="T285" s="191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192" t="s">
        <v>248</v>
      </c>
      <c r="AT285" s="192" t="s">
        <v>369</v>
      </c>
      <c r="AU285" s="192" t="s">
        <v>177</v>
      </c>
      <c r="AY285" s="16" t="s">
        <v>197</v>
      </c>
      <c r="BE285" s="98">
        <f>IF(N285="základná",J285,0)</f>
        <v>0</v>
      </c>
      <c r="BF285" s="98">
        <f>IF(N285="znížená",J285,0)</f>
        <v>0</v>
      </c>
      <c r="BG285" s="98">
        <f>IF(N285="zákl. prenesená",J285,0)</f>
        <v>0</v>
      </c>
      <c r="BH285" s="98">
        <f>IF(N285="zníž. prenesená",J285,0)</f>
        <v>0</v>
      </c>
      <c r="BI285" s="98">
        <f>IF(N285="nulová",J285,0)</f>
        <v>0</v>
      </c>
      <c r="BJ285" s="16" t="s">
        <v>177</v>
      </c>
      <c r="BK285" s="193">
        <f>ROUND(I285*H285,3)</f>
        <v>0</v>
      </c>
      <c r="BL285" s="16" t="s">
        <v>204</v>
      </c>
      <c r="BM285" s="192" t="s">
        <v>402</v>
      </c>
    </row>
    <row r="286" spans="1:65" s="12" customFormat="1" ht="22.75" customHeight="1" x14ac:dyDescent="0.25">
      <c r="B286" s="168"/>
      <c r="D286" s="169" t="s">
        <v>76</v>
      </c>
      <c r="E286" s="179" t="s">
        <v>403</v>
      </c>
      <c r="F286" s="179" t="s">
        <v>331</v>
      </c>
      <c r="I286" s="171"/>
      <c r="J286" s="180">
        <f>BK286</f>
        <v>0</v>
      </c>
      <c r="L286" s="168"/>
      <c r="M286" s="173"/>
      <c r="N286" s="174"/>
      <c r="O286" s="174"/>
      <c r="P286" s="175">
        <f>P287</f>
        <v>0</v>
      </c>
      <c r="Q286" s="174"/>
      <c r="R286" s="175">
        <f>R287</f>
        <v>0</v>
      </c>
      <c r="S286" s="174"/>
      <c r="T286" s="176">
        <f>T287</f>
        <v>0</v>
      </c>
      <c r="AR286" s="169" t="s">
        <v>85</v>
      </c>
      <c r="AT286" s="177" t="s">
        <v>76</v>
      </c>
      <c r="AU286" s="177" t="s">
        <v>85</v>
      </c>
      <c r="AY286" s="169" t="s">
        <v>197</v>
      </c>
      <c r="BK286" s="178">
        <f>BK287</f>
        <v>0</v>
      </c>
    </row>
    <row r="287" spans="1:65" s="2" customFormat="1" ht="24" customHeight="1" x14ac:dyDescent="0.2">
      <c r="A287" s="32"/>
      <c r="B287" s="149"/>
      <c r="C287" s="181" t="s">
        <v>404</v>
      </c>
      <c r="D287" s="181" t="s">
        <v>200</v>
      </c>
      <c r="E287" s="182" t="s">
        <v>405</v>
      </c>
      <c r="F287" s="183" t="s">
        <v>406</v>
      </c>
      <c r="G287" s="184" t="s">
        <v>335</v>
      </c>
      <c r="H287" s="185">
        <v>23.332000000000001</v>
      </c>
      <c r="I287" s="186"/>
      <c r="J287" s="185">
        <f>ROUND(I287*H287,3)</f>
        <v>0</v>
      </c>
      <c r="K287" s="187"/>
      <c r="L287" s="33"/>
      <c r="M287" s="188" t="s">
        <v>1</v>
      </c>
      <c r="N287" s="189" t="s">
        <v>43</v>
      </c>
      <c r="O287" s="58"/>
      <c r="P287" s="190">
        <f>O287*H287</f>
        <v>0</v>
      </c>
      <c r="Q287" s="190">
        <v>0</v>
      </c>
      <c r="R287" s="190">
        <f>Q287*H287</f>
        <v>0</v>
      </c>
      <c r="S287" s="190">
        <v>0</v>
      </c>
      <c r="T287" s="191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192" t="s">
        <v>204</v>
      </c>
      <c r="AT287" s="192" t="s">
        <v>200</v>
      </c>
      <c r="AU287" s="192" t="s">
        <v>177</v>
      </c>
      <c r="AY287" s="16" t="s">
        <v>197</v>
      </c>
      <c r="BE287" s="98">
        <f>IF(N287="základná",J287,0)</f>
        <v>0</v>
      </c>
      <c r="BF287" s="98">
        <f>IF(N287="znížená",J287,0)</f>
        <v>0</v>
      </c>
      <c r="BG287" s="98">
        <f>IF(N287="zákl. prenesená",J287,0)</f>
        <v>0</v>
      </c>
      <c r="BH287" s="98">
        <f>IF(N287="zníž. prenesená",J287,0)</f>
        <v>0</v>
      </c>
      <c r="BI287" s="98">
        <f>IF(N287="nulová",J287,0)</f>
        <v>0</v>
      </c>
      <c r="BJ287" s="16" t="s">
        <v>177</v>
      </c>
      <c r="BK287" s="193">
        <f>ROUND(I287*H287,3)</f>
        <v>0</v>
      </c>
      <c r="BL287" s="16" t="s">
        <v>204</v>
      </c>
      <c r="BM287" s="192" t="s">
        <v>407</v>
      </c>
    </row>
    <row r="288" spans="1:65" s="12" customFormat="1" ht="26" customHeight="1" x14ac:dyDescent="0.35">
      <c r="B288" s="168"/>
      <c r="D288" s="169" t="s">
        <v>76</v>
      </c>
      <c r="E288" s="170" t="s">
        <v>268</v>
      </c>
      <c r="F288" s="170" t="s">
        <v>355</v>
      </c>
      <c r="I288" s="171"/>
      <c r="J288" s="172">
        <f>BK288</f>
        <v>0</v>
      </c>
      <c r="L288" s="168"/>
      <c r="M288" s="173"/>
      <c r="N288" s="174"/>
      <c r="O288" s="174"/>
      <c r="P288" s="175">
        <f>P289</f>
        <v>0</v>
      </c>
      <c r="Q288" s="174"/>
      <c r="R288" s="175">
        <f>R289</f>
        <v>0.15171999999999999</v>
      </c>
      <c r="S288" s="174"/>
      <c r="T288" s="176">
        <f>T289</f>
        <v>0</v>
      </c>
      <c r="AR288" s="169" t="s">
        <v>85</v>
      </c>
      <c r="AT288" s="177" t="s">
        <v>76</v>
      </c>
      <c r="AU288" s="177" t="s">
        <v>77</v>
      </c>
      <c r="AY288" s="169" t="s">
        <v>197</v>
      </c>
      <c r="BK288" s="178">
        <f>BK289</f>
        <v>0</v>
      </c>
    </row>
    <row r="289" spans="1:65" s="12" customFormat="1" ht="22.75" customHeight="1" x14ac:dyDescent="0.25">
      <c r="B289" s="168"/>
      <c r="D289" s="169" t="s">
        <v>76</v>
      </c>
      <c r="E289" s="179" t="s">
        <v>393</v>
      </c>
      <c r="F289" s="179" t="s">
        <v>394</v>
      </c>
      <c r="I289" s="171"/>
      <c r="J289" s="180">
        <f>BK289</f>
        <v>0</v>
      </c>
      <c r="L289" s="168"/>
      <c r="M289" s="173"/>
      <c r="N289" s="174"/>
      <c r="O289" s="174"/>
      <c r="P289" s="175">
        <f>SUM(P290:P291)</f>
        <v>0</v>
      </c>
      <c r="Q289" s="174"/>
      <c r="R289" s="175">
        <f>SUM(R290:R291)</f>
        <v>0.15171999999999999</v>
      </c>
      <c r="S289" s="174"/>
      <c r="T289" s="176">
        <f>SUM(T290:T291)</f>
        <v>0</v>
      </c>
      <c r="AR289" s="169" t="s">
        <v>85</v>
      </c>
      <c r="AT289" s="177" t="s">
        <v>76</v>
      </c>
      <c r="AU289" s="177" t="s">
        <v>85</v>
      </c>
      <c r="AY289" s="169" t="s">
        <v>197</v>
      </c>
      <c r="BK289" s="178">
        <f>SUM(BK290:BK291)</f>
        <v>0</v>
      </c>
    </row>
    <row r="290" spans="1:65" s="2" customFormat="1" ht="16.5" customHeight="1" x14ac:dyDescent="0.2">
      <c r="A290" s="32"/>
      <c r="B290" s="149"/>
      <c r="C290" s="181" t="s">
        <v>408</v>
      </c>
      <c r="D290" s="181" t="s">
        <v>200</v>
      </c>
      <c r="E290" s="182" t="s">
        <v>409</v>
      </c>
      <c r="F290" s="183" t="s">
        <v>410</v>
      </c>
      <c r="G290" s="184" t="s">
        <v>256</v>
      </c>
      <c r="H290" s="185">
        <v>1</v>
      </c>
      <c r="I290" s="186"/>
      <c r="J290" s="185">
        <f>ROUND(I290*H290,3)</f>
        <v>0</v>
      </c>
      <c r="K290" s="187"/>
      <c r="L290" s="33"/>
      <c r="M290" s="188" t="s">
        <v>1</v>
      </c>
      <c r="N290" s="189" t="s">
        <v>43</v>
      </c>
      <c r="O290" s="58"/>
      <c r="P290" s="190">
        <f>O290*H290</f>
        <v>0</v>
      </c>
      <c r="Q290" s="190">
        <v>5.781E-2</v>
      </c>
      <c r="R290" s="190">
        <f>Q290*H290</f>
        <v>5.781E-2</v>
      </c>
      <c r="S290" s="190">
        <v>0</v>
      </c>
      <c r="T290" s="191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92" t="s">
        <v>204</v>
      </c>
      <c r="AT290" s="192" t="s">
        <v>200</v>
      </c>
      <c r="AU290" s="192" t="s">
        <v>177</v>
      </c>
      <c r="AY290" s="16" t="s">
        <v>197</v>
      </c>
      <c r="BE290" s="98">
        <f>IF(N290="základná",J290,0)</f>
        <v>0</v>
      </c>
      <c r="BF290" s="98">
        <f>IF(N290="znížená",J290,0)</f>
        <v>0</v>
      </c>
      <c r="BG290" s="98">
        <f>IF(N290="zákl. prenesená",J290,0)</f>
        <v>0</v>
      </c>
      <c r="BH290" s="98">
        <f>IF(N290="zníž. prenesená",J290,0)</f>
        <v>0</v>
      </c>
      <c r="BI290" s="98">
        <f>IF(N290="nulová",J290,0)</f>
        <v>0</v>
      </c>
      <c r="BJ290" s="16" t="s">
        <v>177</v>
      </c>
      <c r="BK290" s="193">
        <f>ROUND(I290*H290,3)</f>
        <v>0</v>
      </c>
      <c r="BL290" s="16" t="s">
        <v>204</v>
      </c>
      <c r="BM290" s="192" t="s">
        <v>411</v>
      </c>
    </row>
    <row r="291" spans="1:65" s="2" customFormat="1" ht="36" customHeight="1" x14ac:dyDescent="0.2">
      <c r="A291" s="32"/>
      <c r="B291" s="149"/>
      <c r="C291" s="203" t="s">
        <v>412</v>
      </c>
      <c r="D291" s="203" t="s">
        <v>369</v>
      </c>
      <c r="E291" s="204" t="s">
        <v>413</v>
      </c>
      <c r="F291" s="205" t="s">
        <v>414</v>
      </c>
      <c r="G291" s="206" t="s">
        <v>256</v>
      </c>
      <c r="H291" s="207">
        <v>1</v>
      </c>
      <c r="I291" s="208"/>
      <c r="J291" s="207">
        <f>ROUND(I291*H291,3)</f>
        <v>0</v>
      </c>
      <c r="K291" s="209"/>
      <c r="L291" s="210"/>
      <c r="M291" s="211" t="s">
        <v>1</v>
      </c>
      <c r="N291" s="212" t="s">
        <v>43</v>
      </c>
      <c r="O291" s="58"/>
      <c r="P291" s="190">
        <f>O291*H291</f>
        <v>0</v>
      </c>
      <c r="Q291" s="190">
        <v>9.3909999999999993E-2</v>
      </c>
      <c r="R291" s="190">
        <f>Q291*H291</f>
        <v>9.3909999999999993E-2</v>
      </c>
      <c r="S291" s="190">
        <v>0</v>
      </c>
      <c r="T291" s="191">
        <f>S291*H291</f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192" t="s">
        <v>248</v>
      </c>
      <c r="AT291" s="192" t="s">
        <v>369</v>
      </c>
      <c r="AU291" s="192" t="s">
        <v>177</v>
      </c>
      <c r="AY291" s="16" t="s">
        <v>197</v>
      </c>
      <c r="BE291" s="98">
        <f>IF(N291="základná",J291,0)</f>
        <v>0</v>
      </c>
      <c r="BF291" s="98">
        <f>IF(N291="znížená",J291,0)</f>
        <v>0</v>
      </c>
      <c r="BG291" s="98">
        <f>IF(N291="zákl. prenesená",J291,0)</f>
        <v>0</v>
      </c>
      <c r="BH291" s="98">
        <f>IF(N291="zníž. prenesená",J291,0)</f>
        <v>0</v>
      </c>
      <c r="BI291" s="98">
        <f>IF(N291="nulová",J291,0)</f>
        <v>0</v>
      </c>
      <c r="BJ291" s="16" t="s">
        <v>177</v>
      </c>
      <c r="BK291" s="193">
        <f>ROUND(I291*H291,3)</f>
        <v>0</v>
      </c>
      <c r="BL291" s="16" t="s">
        <v>204</v>
      </c>
      <c r="BM291" s="192" t="s">
        <v>415</v>
      </c>
    </row>
    <row r="292" spans="1:65" s="12" customFormat="1" ht="26" customHeight="1" x14ac:dyDescent="0.35">
      <c r="B292" s="168"/>
      <c r="D292" s="169" t="s">
        <v>76</v>
      </c>
      <c r="E292" s="170" t="s">
        <v>276</v>
      </c>
      <c r="F292" s="170" t="s">
        <v>416</v>
      </c>
      <c r="I292" s="171"/>
      <c r="J292" s="172">
        <f>BK292</f>
        <v>0</v>
      </c>
      <c r="L292" s="168"/>
      <c r="M292" s="173"/>
      <c r="N292" s="174"/>
      <c r="O292" s="174"/>
      <c r="P292" s="175">
        <f>P293+P297+P307</f>
        <v>0</v>
      </c>
      <c r="Q292" s="174"/>
      <c r="R292" s="175">
        <f>R293+R297+R307</f>
        <v>7.7961376200000005</v>
      </c>
      <c r="S292" s="174"/>
      <c r="T292" s="176">
        <f>T293+T297+T307</f>
        <v>0</v>
      </c>
      <c r="AR292" s="169" t="s">
        <v>85</v>
      </c>
      <c r="AT292" s="177" t="s">
        <v>76</v>
      </c>
      <c r="AU292" s="177" t="s">
        <v>77</v>
      </c>
      <c r="AY292" s="169" t="s">
        <v>197</v>
      </c>
      <c r="BK292" s="178">
        <f>BK293+BK297+BK307</f>
        <v>0</v>
      </c>
    </row>
    <row r="293" spans="1:65" s="12" customFormat="1" ht="22.75" customHeight="1" x14ac:dyDescent="0.25">
      <c r="B293" s="168"/>
      <c r="D293" s="169" t="s">
        <v>76</v>
      </c>
      <c r="E293" s="179" t="s">
        <v>417</v>
      </c>
      <c r="F293" s="179" t="s">
        <v>418</v>
      </c>
      <c r="I293" s="171"/>
      <c r="J293" s="180">
        <f>BK293</f>
        <v>0</v>
      </c>
      <c r="L293" s="168"/>
      <c r="M293" s="173"/>
      <c r="N293" s="174"/>
      <c r="O293" s="174"/>
      <c r="P293" s="175">
        <f>SUM(P294:P296)</f>
        <v>0</v>
      </c>
      <c r="Q293" s="174"/>
      <c r="R293" s="175">
        <f>SUM(R294:R296)</f>
        <v>2.1016808</v>
      </c>
      <c r="S293" s="174"/>
      <c r="T293" s="176">
        <f>SUM(T294:T296)</f>
        <v>0</v>
      </c>
      <c r="AR293" s="169" t="s">
        <v>85</v>
      </c>
      <c r="AT293" s="177" t="s">
        <v>76</v>
      </c>
      <c r="AU293" s="177" t="s">
        <v>85</v>
      </c>
      <c r="AY293" s="169" t="s">
        <v>197</v>
      </c>
      <c r="BK293" s="178">
        <f>SUM(BK294:BK296)</f>
        <v>0</v>
      </c>
    </row>
    <row r="294" spans="1:65" s="2" customFormat="1" ht="24" customHeight="1" x14ac:dyDescent="0.2">
      <c r="A294" s="32"/>
      <c r="B294" s="149"/>
      <c r="C294" s="181" t="s">
        <v>419</v>
      </c>
      <c r="D294" s="181" t="s">
        <v>200</v>
      </c>
      <c r="E294" s="182" t="s">
        <v>420</v>
      </c>
      <c r="F294" s="183" t="s">
        <v>421</v>
      </c>
      <c r="G294" s="184" t="s">
        <v>224</v>
      </c>
      <c r="H294" s="185">
        <v>253.52</v>
      </c>
      <c r="I294" s="186"/>
      <c r="J294" s="185">
        <f>ROUND(I294*H294,3)</f>
        <v>0</v>
      </c>
      <c r="K294" s="187"/>
      <c r="L294" s="33"/>
      <c r="M294" s="188" t="s">
        <v>1</v>
      </c>
      <c r="N294" s="189" t="s">
        <v>43</v>
      </c>
      <c r="O294" s="58"/>
      <c r="P294" s="190">
        <f>O294*H294</f>
        <v>0</v>
      </c>
      <c r="Q294" s="190">
        <v>4.1399999999999996E-3</v>
      </c>
      <c r="R294" s="190">
        <f>Q294*H294</f>
        <v>1.0495728</v>
      </c>
      <c r="S294" s="190">
        <v>0</v>
      </c>
      <c r="T294" s="191">
        <f>S294*H294</f>
        <v>0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192" t="s">
        <v>204</v>
      </c>
      <c r="AT294" s="192" t="s">
        <v>200</v>
      </c>
      <c r="AU294" s="192" t="s">
        <v>177</v>
      </c>
      <c r="AY294" s="16" t="s">
        <v>197</v>
      </c>
      <c r="BE294" s="98">
        <f>IF(N294="základná",J294,0)</f>
        <v>0</v>
      </c>
      <c r="BF294" s="98">
        <f>IF(N294="znížená",J294,0)</f>
        <v>0</v>
      </c>
      <c r="BG294" s="98">
        <f>IF(N294="zákl. prenesená",J294,0)</f>
        <v>0</v>
      </c>
      <c r="BH294" s="98">
        <f>IF(N294="zníž. prenesená",J294,0)</f>
        <v>0</v>
      </c>
      <c r="BI294" s="98">
        <f>IF(N294="nulová",J294,0)</f>
        <v>0</v>
      </c>
      <c r="BJ294" s="16" t="s">
        <v>177</v>
      </c>
      <c r="BK294" s="193">
        <f>ROUND(I294*H294,3)</f>
        <v>0</v>
      </c>
      <c r="BL294" s="16" t="s">
        <v>204</v>
      </c>
      <c r="BM294" s="192" t="s">
        <v>422</v>
      </c>
    </row>
    <row r="295" spans="1:65" s="13" customFormat="1" x14ac:dyDescent="0.2">
      <c r="B295" s="194"/>
      <c r="D295" s="195" t="s">
        <v>206</v>
      </c>
      <c r="E295" s="196" t="s">
        <v>1</v>
      </c>
      <c r="F295" s="197" t="s">
        <v>423</v>
      </c>
      <c r="H295" s="198">
        <v>253.52</v>
      </c>
      <c r="I295" s="199"/>
      <c r="L295" s="194"/>
      <c r="M295" s="200"/>
      <c r="N295" s="201"/>
      <c r="O295" s="201"/>
      <c r="P295" s="201"/>
      <c r="Q295" s="201"/>
      <c r="R295" s="201"/>
      <c r="S295" s="201"/>
      <c r="T295" s="202"/>
      <c r="AT295" s="196" t="s">
        <v>206</v>
      </c>
      <c r="AU295" s="196" t="s">
        <v>177</v>
      </c>
      <c r="AV295" s="13" t="s">
        <v>177</v>
      </c>
      <c r="AW295" s="13" t="s">
        <v>3</v>
      </c>
      <c r="AX295" s="13" t="s">
        <v>85</v>
      </c>
      <c r="AY295" s="196" t="s">
        <v>197</v>
      </c>
    </row>
    <row r="296" spans="1:65" s="2" customFormat="1" ht="24" customHeight="1" x14ac:dyDescent="0.2">
      <c r="A296" s="32"/>
      <c r="B296" s="149"/>
      <c r="C296" s="181" t="s">
        <v>424</v>
      </c>
      <c r="D296" s="181" t="s">
        <v>200</v>
      </c>
      <c r="E296" s="182" t="s">
        <v>425</v>
      </c>
      <c r="F296" s="183" t="s">
        <v>426</v>
      </c>
      <c r="G296" s="184" t="s">
        <v>224</v>
      </c>
      <c r="H296" s="185">
        <v>253.52</v>
      </c>
      <c r="I296" s="186"/>
      <c r="J296" s="185">
        <f>ROUND(I296*H296,3)</f>
        <v>0</v>
      </c>
      <c r="K296" s="187"/>
      <c r="L296" s="33"/>
      <c r="M296" s="188" t="s">
        <v>1</v>
      </c>
      <c r="N296" s="189" t="s">
        <v>43</v>
      </c>
      <c r="O296" s="58"/>
      <c r="P296" s="190">
        <f>O296*H296</f>
        <v>0</v>
      </c>
      <c r="Q296" s="190">
        <v>4.15E-3</v>
      </c>
      <c r="R296" s="190">
        <f>Q296*H296</f>
        <v>1.052108</v>
      </c>
      <c r="S296" s="190">
        <v>0</v>
      </c>
      <c r="T296" s="191">
        <f>S296*H296</f>
        <v>0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192" t="s">
        <v>204</v>
      </c>
      <c r="AT296" s="192" t="s">
        <v>200</v>
      </c>
      <c r="AU296" s="192" t="s">
        <v>177</v>
      </c>
      <c r="AY296" s="16" t="s">
        <v>197</v>
      </c>
      <c r="BE296" s="98">
        <f>IF(N296="základná",J296,0)</f>
        <v>0</v>
      </c>
      <c r="BF296" s="98">
        <f>IF(N296="znížená",J296,0)</f>
        <v>0</v>
      </c>
      <c r="BG296" s="98">
        <f>IF(N296="zákl. prenesená",J296,0)</f>
        <v>0</v>
      </c>
      <c r="BH296" s="98">
        <f>IF(N296="zníž. prenesená",J296,0)</f>
        <v>0</v>
      </c>
      <c r="BI296" s="98">
        <f>IF(N296="nulová",J296,0)</f>
        <v>0</v>
      </c>
      <c r="BJ296" s="16" t="s">
        <v>177</v>
      </c>
      <c r="BK296" s="193">
        <f>ROUND(I296*H296,3)</f>
        <v>0</v>
      </c>
      <c r="BL296" s="16" t="s">
        <v>204</v>
      </c>
      <c r="BM296" s="192" t="s">
        <v>427</v>
      </c>
    </row>
    <row r="297" spans="1:65" s="12" customFormat="1" ht="22.75" customHeight="1" x14ac:dyDescent="0.25">
      <c r="B297" s="168"/>
      <c r="D297" s="169" t="s">
        <v>76</v>
      </c>
      <c r="E297" s="179" t="s">
        <v>428</v>
      </c>
      <c r="F297" s="179" t="s">
        <v>429</v>
      </c>
      <c r="I297" s="171"/>
      <c r="J297" s="180">
        <f>BK297</f>
        <v>0</v>
      </c>
      <c r="L297" s="168"/>
      <c r="M297" s="173"/>
      <c r="N297" s="174"/>
      <c r="O297" s="174"/>
      <c r="P297" s="175">
        <f>SUM(P298:P306)</f>
        <v>0</v>
      </c>
      <c r="Q297" s="174"/>
      <c r="R297" s="175">
        <f>SUM(R298:R306)</f>
        <v>4.9632716200000004</v>
      </c>
      <c r="S297" s="174"/>
      <c r="T297" s="176">
        <f>SUM(T298:T306)</f>
        <v>0</v>
      </c>
      <c r="AR297" s="169" t="s">
        <v>85</v>
      </c>
      <c r="AT297" s="177" t="s">
        <v>76</v>
      </c>
      <c r="AU297" s="177" t="s">
        <v>85</v>
      </c>
      <c r="AY297" s="169" t="s">
        <v>197</v>
      </c>
      <c r="BK297" s="178">
        <f>SUM(BK298:BK306)</f>
        <v>0</v>
      </c>
    </row>
    <row r="298" spans="1:65" s="2" customFormat="1" ht="24" customHeight="1" x14ac:dyDescent="0.2">
      <c r="A298" s="32"/>
      <c r="B298" s="149"/>
      <c r="C298" s="181" t="s">
        <v>430</v>
      </c>
      <c r="D298" s="181" t="s">
        <v>200</v>
      </c>
      <c r="E298" s="182" t="s">
        <v>431</v>
      </c>
      <c r="F298" s="183" t="s">
        <v>432</v>
      </c>
      <c r="G298" s="184" t="s">
        <v>224</v>
      </c>
      <c r="H298" s="185">
        <v>66.09</v>
      </c>
      <c r="I298" s="186"/>
      <c r="J298" s="185">
        <f>ROUND(I298*H298,3)</f>
        <v>0</v>
      </c>
      <c r="K298" s="187"/>
      <c r="L298" s="33"/>
      <c r="M298" s="188" t="s">
        <v>1</v>
      </c>
      <c r="N298" s="189" t="s">
        <v>43</v>
      </c>
      <c r="O298" s="58"/>
      <c r="P298" s="190">
        <f>O298*H298</f>
        <v>0</v>
      </c>
      <c r="Q298" s="190">
        <v>4.725E-2</v>
      </c>
      <c r="R298" s="190">
        <f>Q298*H298</f>
        <v>3.1227525000000003</v>
      </c>
      <c r="S298" s="190">
        <v>0</v>
      </c>
      <c r="T298" s="191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192" t="s">
        <v>204</v>
      </c>
      <c r="AT298" s="192" t="s">
        <v>200</v>
      </c>
      <c r="AU298" s="192" t="s">
        <v>177</v>
      </c>
      <c r="AY298" s="16" t="s">
        <v>197</v>
      </c>
      <c r="BE298" s="98">
        <f>IF(N298="základná",J298,0)</f>
        <v>0</v>
      </c>
      <c r="BF298" s="98">
        <f>IF(N298="znížená",J298,0)</f>
        <v>0</v>
      </c>
      <c r="BG298" s="98">
        <f>IF(N298="zákl. prenesená",J298,0)</f>
        <v>0</v>
      </c>
      <c r="BH298" s="98">
        <f>IF(N298="zníž. prenesená",J298,0)</f>
        <v>0</v>
      </c>
      <c r="BI298" s="98">
        <f>IF(N298="nulová",J298,0)</f>
        <v>0</v>
      </c>
      <c r="BJ298" s="16" t="s">
        <v>177</v>
      </c>
      <c r="BK298" s="193">
        <f>ROUND(I298*H298,3)</f>
        <v>0</v>
      </c>
      <c r="BL298" s="16" t="s">
        <v>204</v>
      </c>
      <c r="BM298" s="192" t="s">
        <v>433</v>
      </c>
    </row>
    <row r="299" spans="1:65" s="13" customFormat="1" x14ac:dyDescent="0.2">
      <c r="B299" s="194"/>
      <c r="D299" s="195" t="s">
        <v>206</v>
      </c>
      <c r="E299" s="196" t="s">
        <v>1</v>
      </c>
      <c r="F299" s="197" t="s">
        <v>434</v>
      </c>
      <c r="H299" s="198">
        <v>66.09</v>
      </c>
      <c r="I299" s="199"/>
      <c r="L299" s="194"/>
      <c r="M299" s="200"/>
      <c r="N299" s="201"/>
      <c r="O299" s="201"/>
      <c r="P299" s="201"/>
      <c r="Q299" s="201"/>
      <c r="R299" s="201"/>
      <c r="S299" s="201"/>
      <c r="T299" s="202"/>
      <c r="AT299" s="196" t="s">
        <v>206</v>
      </c>
      <c r="AU299" s="196" t="s">
        <v>177</v>
      </c>
      <c r="AV299" s="13" t="s">
        <v>177</v>
      </c>
      <c r="AW299" s="13" t="s">
        <v>3</v>
      </c>
      <c r="AX299" s="13" t="s">
        <v>85</v>
      </c>
      <c r="AY299" s="196" t="s">
        <v>197</v>
      </c>
    </row>
    <row r="300" spans="1:65" s="2" customFormat="1" ht="24" customHeight="1" x14ac:dyDescent="0.2">
      <c r="A300" s="32"/>
      <c r="B300" s="149"/>
      <c r="C300" s="181" t="s">
        <v>435</v>
      </c>
      <c r="D300" s="181" t="s">
        <v>200</v>
      </c>
      <c r="E300" s="182" t="s">
        <v>436</v>
      </c>
      <c r="F300" s="183" t="s">
        <v>437</v>
      </c>
      <c r="G300" s="184" t="s">
        <v>224</v>
      </c>
      <c r="H300" s="185">
        <v>119.28</v>
      </c>
      <c r="I300" s="186"/>
      <c r="J300" s="185">
        <f>ROUND(I300*H300,3)</f>
        <v>0</v>
      </c>
      <c r="K300" s="187"/>
      <c r="L300" s="33"/>
      <c r="M300" s="188" t="s">
        <v>1</v>
      </c>
      <c r="N300" s="189" t="s">
        <v>43</v>
      </c>
      <c r="O300" s="58"/>
      <c r="P300" s="190">
        <f>O300*H300</f>
        <v>0</v>
      </c>
      <c r="Q300" s="190">
        <v>3.98E-3</v>
      </c>
      <c r="R300" s="190">
        <f>Q300*H300</f>
        <v>0.4747344</v>
      </c>
      <c r="S300" s="190">
        <v>0</v>
      </c>
      <c r="T300" s="191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192" t="s">
        <v>204</v>
      </c>
      <c r="AT300" s="192" t="s">
        <v>200</v>
      </c>
      <c r="AU300" s="192" t="s">
        <v>177</v>
      </c>
      <c r="AY300" s="16" t="s">
        <v>197</v>
      </c>
      <c r="BE300" s="98">
        <f>IF(N300="základná",J300,0)</f>
        <v>0</v>
      </c>
      <c r="BF300" s="98">
        <f>IF(N300="znížená",J300,0)</f>
        <v>0</v>
      </c>
      <c r="BG300" s="98">
        <f>IF(N300="zákl. prenesená",J300,0)</f>
        <v>0</v>
      </c>
      <c r="BH300" s="98">
        <f>IF(N300="zníž. prenesená",J300,0)</f>
        <v>0</v>
      </c>
      <c r="BI300" s="98">
        <f>IF(N300="nulová",J300,0)</f>
        <v>0</v>
      </c>
      <c r="BJ300" s="16" t="s">
        <v>177</v>
      </c>
      <c r="BK300" s="193">
        <f>ROUND(I300*H300,3)</f>
        <v>0</v>
      </c>
      <c r="BL300" s="16" t="s">
        <v>204</v>
      </c>
      <c r="BM300" s="192" t="s">
        <v>438</v>
      </c>
    </row>
    <row r="301" spans="1:65" s="2" customFormat="1" ht="16.5" customHeight="1" x14ac:dyDescent="0.2">
      <c r="A301" s="32"/>
      <c r="B301" s="149"/>
      <c r="C301" s="181" t="s">
        <v>439</v>
      </c>
      <c r="D301" s="181" t="s">
        <v>200</v>
      </c>
      <c r="E301" s="182" t="s">
        <v>440</v>
      </c>
      <c r="F301" s="183" t="s">
        <v>441</v>
      </c>
      <c r="G301" s="184" t="s">
        <v>224</v>
      </c>
      <c r="H301" s="185">
        <v>146.268</v>
      </c>
      <c r="I301" s="186"/>
      <c r="J301" s="185">
        <f>ROUND(I301*H301,3)</f>
        <v>0</v>
      </c>
      <c r="K301" s="187"/>
      <c r="L301" s="33"/>
      <c r="M301" s="188" t="s">
        <v>1</v>
      </c>
      <c r="N301" s="189" t="s">
        <v>43</v>
      </c>
      <c r="O301" s="58"/>
      <c r="P301" s="190">
        <f>O301*H301</f>
        <v>0</v>
      </c>
      <c r="Q301" s="190">
        <v>3.96E-3</v>
      </c>
      <c r="R301" s="190">
        <f>Q301*H301</f>
        <v>0.57922127999999995</v>
      </c>
      <c r="S301" s="190">
        <v>0</v>
      </c>
      <c r="T301" s="191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192" t="s">
        <v>204</v>
      </c>
      <c r="AT301" s="192" t="s">
        <v>200</v>
      </c>
      <c r="AU301" s="192" t="s">
        <v>177</v>
      </c>
      <c r="AY301" s="16" t="s">
        <v>197</v>
      </c>
      <c r="BE301" s="98">
        <f>IF(N301="základná",J301,0)</f>
        <v>0</v>
      </c>
      <c r="BF301" s="98">
        <f>IF(N301="znížená",J301,0)</f>
        <v>0</v>
      </c>
      <c r="BG301" s="98">
        <f>IF(N301="zákl. prenesená",J301,0)</f>
        <v>0</v>
      </c>
      <c r="BH301" s="98">
        <f>IF(N301="zníž. prenesená",J301,0)</f>
        <v>0</v>
      </c>
      <c r="BI301" s="98">
        <f>IF(N301="nulová",J301,0)</f>
        <v>0</v>
      </c>
      <c r="BJ301" s="16" t="s">
        <v>177</v>
      </c>
      <c r="BK301" s="193">
        <f>ROUND(I301*H301,3)</f>
        <v>0</v>
      </c>
      <c r="BL301" s="16" t="s">
        <v>204</v>
      </c>
      <c r="BM301" s="192" t="s">
        <v>442</v>
      </c>
    </row>
    <row r="302" spans="1:65" s="13" customFormat="1" x14ac:dyDescent="0.2">
      <c r="B302" s="194"/>
      <c r="D302" s="195" t="s">
        <v>206</v>
      </c>
      <c r="E302" s="196" t="s">
        <v>1</v>
      </c>
      <c r="F302" s="197" t="s">
        <v>443</v>
      </c>
      <c r="H302" s="198">
        <v>146.268</v>
      </c>
      <c r="I302" s="199"/>
      <c r="L302" s="194"/>
      <c r="M302" s="200"/>
      <c r="N302" s="201"/>
      <c r="O302" s="201"/>
      <c r="P302" s="201"/>
      <c r="Q302" s="201"/>
      <c r="R302" s="201"/>
      <c r="S302" s="201"/>
      <c r="T302" s="202"/>
      <c r="AT302" s="196" t="s">
        <v>206</v>
      </c>
      <c r="AU302" s="196" t="s">
        <v>177</v>
      </c>
      <c r="AV302" s="13" t="s">
        <v>177</v>
      </c>
      <c r="AW302" s="13" t="s">
        <v>3</v>
      </c>
      <c r="AX302" s="13" t="s">
        <v>85</v>
      </c>
      <c r="AY302" s="196" t="s">
        <v>197</v>
      </c>
    </row>
    <row r="303" spans="1:65" s="2" customFormat="1" ht="36" customHeight="1" x14ac:dyDescent="0.2">
      <c r="A303" s="32"/>
      <c r="B303" s="149"/>
      <c r="C303" s="181" t="s">
        <v>444</v>
      </c>
      <c r="D303" s="181" t="s">
        <v>200</v>
      </c>
      <c r="E303" s="182" t="s">
        <v>445</v>
      </c>
      <c r="F303" s="183" t="s">
        <v>446</v>
      </c>
      <c r="G303" s="184" t="s">
        <v>224</v>
      </c>
      <c r="H303" s="185">
        <v>419.78800000000001</v>
      </c>
      <c r="I303" s="186"/>
      <c r="J303" s="185">
        <f>ROUND(I303*H303,3)</f>
        <v>0</v>
      </c>
      <c r="K303" s="187"/>
      <c r="L303" s="33"/>
      <c r="M303" s="188" t="s">
        <v>1</v>
      </c>
      <c r="N303" s="189" t="s">
        <v>43</v>
      </c>
      <c r="O303" s="58"/>
      <c r="P303" s="190">
        <f>O303*H303</f>
        <v>0</v>
      </c>
      <c r="Q303" s="190">
        <v>2.3000000000000001E-4</v>
      </c>
      <c r="R303" s="190">
        <f>Q303*H303</f>
        <v>9.655124000000001E-2</v>
      </c>
      <c r="S303" s="190">
        <v>0</v>
      </c>
      <c r="T303" s="191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192" t="s">
        <v>204</v>
      </c>
      <c r="AT303" s="192" t="s">
        <v>200</v>
      </c>
      <c r="AU303" s="192" t="s">
        <v>177</v>
      </c>
      <c r="AY303" s="16" t="s">
        <v>197</v>
      </c>
      <c r="BE303" s="98">
        <f>IF(N303="základná",J303,0)</f>
        <v>0</v>
      </c>
      <c r="BF303" s="98">
        <f>IF(N303="znížená",J303,0)</f>
        <v>0</v>
      </c>
      <c r="BG303" s="98">
        <f>IF(N303="zákl. prenesená",J303,0)</f>
        <v>0</v>
      </c>
      <c r="BH303" s="98">
        <f>IF(N303="zníž. prenesená",J303,0)</f>
        <v>0</v>
      </c>
      <c r="BI303" s="98">
        <f>IF(N303="nulová",J303,0)</f>
        <v>0</v>
      </c>
      <c r="BJ303" s="16" t="s">
        <v>177</v>
      </c>
      <c r="BK303" s="193">
        <f>ROUND(I303*H303,3)</f>
        <v>0</v>
      </c>
      <c r="BL303" s="16" t="s">
        <v>204</v>
      </c>
      <c r="BM303" s="192" t="s">
        <v>447</v>
      </c>
    </row>
    <row r="304" spans="1:65" s="13" customFormat="1" x14ac:dyDescent="0.2">
      <c r="B304" s="194"/>
      <c r="D304" s="195" t="s">
        <v>206</v>
      </c>
      <c r="E304" s="196" t="s">
        <v>1</v>
      </c>
      <c r="F304" s="197" t="s">
        <v>448</v>
      </c>
      <c r="H304" s="198">
        <v>419.78800000000001</v>
      </c>
      <c r="I304" s="199"/>
      <c r="L304" s="194"/>
      <c r="M304" s="200"/>
      <c r="N304" s="201"/>
      <c r="O304" s="201"/>
      <c r="P304" s="201"/>
      <c r="Q304" s="201"/>
      <c r="R304" s="201"/>
      <c r="S304" s="201"/>
      <c r="T304" s="202"/>
      <c r="AT304" s="196" t="s">
        <v>206</v>
      </c>
      <c r="AU304" s="196" t="s">
        <v>177</v>
      </c>
      <c r="AV304" s="13" t="s">
        <v>177</v>
      </c>
      <c r="AW304" s="13" t="s">
        <v>3</v>
      </c>
      <c r="AX304" s="13" t="s">
        <v>85</v>
      </c>
      <c r="AY304" s="196" t="s">
        <v>197</v>
      </c>
    </row>
    <row r="305" spans="1:65" s="2" customFormat="1" ht="24" customHeight="1" x14ac:dyDescent="0.2">
      <c r="A305" s="32"/>
      <c r="B305" s="149"/>
      <c r="C305" s="181" t="s">
        <v>449</v>
      </c>
      <c r="D305" s="181" t="s">
        <v>200</v>
      </c>
      <c r="E305" s="182" t="s">
        <v>450</v>
      </c>
      <c r="F305" s="183" t="s">
        <v>451</v>
      </c>
      <c r="G305" s="184" t="s">
        <v>224</v>
      </c>
      <c r="H305" s="185">
        <v>166.268</v>
      </c>
      <c r="I305" s="186"/>
      <c r="J305" s="185">
        <f>ROUND(I305*H305,3)</f>
        <v>0</v>
      </c>
      <c r="K305" s="187"/>
      <c r="L305" s="33"/>
      <c r="M305" s="188" t="s">
        <v>1</v>
      </c>
      <c r="N305" s="189" t="s">
        <v>43</v>
      </c>
      <c r="O305" s="58"/>
      <c r="P305" s="190">
        <f>O305*H305</f>
        <v>0</v>
      </c>
      <c r="Q305" s="190">
        <v>4.15E-3</v>
      </c>
      <c r="R305" s="190">
        <f>Q305*H305</f>
        <v>0.69001219999999996</v>
      </c>
      <c r="S305" s="190">
        <v>0</v>
      </c>
      <c r="T305" s="191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192" t="s">
        <v>204</v>
      </c>
      <c r="AT305" s="192" t="s">
        <v>200</v>
      </c>
      <c r="AU305" s="192" t="s">
        <v>177</v>
      </c>
      <c r="AY305" s="16" t="s">
        <v>197</v>
      </c>
      <c r="BE305" s="98">
        <f>IF(N305="základná",J305,0)</f>
        <v>0</v>
      </c>
      <c r="BF305" s="98">
        <f>IF(N305="znížená",J305,0)</f>
        <v>0</v>
      </c>
      <c r="BG305" s="98">
        <f>IF(N305="zákl. prenesená",J305,0)</f>
        <v>0</v>
      </c>
      <c r="BH305" s="98">
        <f>IF(N305="zníž. prenesená",J305,0)</f>
        <v>0</v>
      </c>
      <c r="BI305" s="98">
        <f>IF(N305="nulová",J305,0)</f>
        <v>0</v>
      </c>
      <c r="BJ305" s="16" t="s">
        <v>177</v>
      </c>
      <c r="BK305" s="193">
        <f>ROUND(I305*H305,3)</f>
        <v>0</v>
      </c>
      <c r="BL305" s="16" t="s">
        <v>204</v>
      </c>
      <c r="BM305" s="192" t="s">
        <v>452</v>
      </c>
    </row>
    <row r="306" spans="1:65" s="13" customFormat="1" x14ac:dyDescent="0.2">
      <c r="B306" s="194"/>
      <c r="D306" s="195" t="s">
        <v>206</v>
      </c>
      <c r="E306" s="196" t="s">
        <v>1</v>
      </c>
      <c r="F306" s="197" t="s">
        <v>453</v>
      </c>
      <c r="H306" s="198">
        <v>166.268</v>
      </c>
      <c r="I306" s="199"/>
      <c r="L306" s="194"/>
      <c r="M306" s="200"/>
      <c r="N306" s="201"/>
      <c r="O306" s="201"/>
      <c r="P306" s="201"/>
      <c r="Q306" s="201"/>
      <c r="R306" s="201"/>
      <c r="S306" s="201"/>
      <c r="T306" s="202"/>
      <c r="AT306" s="196" t="s">
        <v>206</v>
      </c>
      <c r="AU306" s="196" t="s">
        <v>177</v>
      </c>
      <c r="AV306" s="13" t="s">
        <v>177</v>
      </c>
      <c r="AW306" s="13" t="s">
        <v>3</v>
      </c>
      <c r="AX306" s="13" t="s">
        <v>85</v>
      </c>
      <c r="AY306" s="196" t="s">
        <v>197</v>
      </c>
    </row>
    <row r="307" spans="1:65" s="12" customFormat="1" ht="22.75" customHeight="1" x14ac:dyDescent="0.25">
      <c r="B307" s="168"/>
      <c r="D307" s="169" t="s">
        <v>76</v>
      </c>
      <c r="E307" s="179" t="s">
        <v>454</v>
      </c>
      <c r="F307" s="179" t="s">
        <v>455</v>
      </c>
      <c r="I307" s="171"/>
      <c r="J307" s="180">
        <f>BK307</f>
        <v>0</v>
      </c>
      <c r="L307" s="168"/>
      <c r="M307" s="173"/>
      <c r="N307" s="174"/>
      <c r="O307" s="174"/>
      <c r="P307" s="175">
        <f>SUM(P308:P311)</f>
        <v>0</v>
      </c>
      <c r="Q307" s="174"/>
      <c r="R307" s="175">
        <f>SUM(R308:R311)</f>
        <v>0.73118519999999998</v>
      </c>
      <c r="S307" s="174"/>
      <c r="T307" s="176">
        <f>SUM(T308:T311)</f>
        <v>0</v>
      </c>
      <c r="AR307" s="169" t="s">
        <v>85</v>
      </c>
      <c r="AT307" s="177" t="s">
        <v>76</v>
      </c>
      <c r="AU307" s="177" t="s">
        <v>85</v>
      </c>
      <c r="AY307" s="169" t="s">
        <v>197</v>
      </c>
      <c r="BK307" s="178">
        <f>SUM(BK308:BK311)</f>
        <v>0</v>
      </c>
    </row>
    <row r="308" spans="1:65" s="2" customFormat="1" ht="24" customHeight="1" x14ac:dyDescent="0.2">
      <c r="A308" s="32"/>
      <c r="B308" s="149"/>
      <c r="C308" s="181" t="s">
        <v>456</v>
      </c>
      <c r="D308" s="181" t="s">
        <v>200</v>
      </c>
      <c r="E308" s="182" t="s">
        <v>457</v>
      </c>
      <c r="F308" s="183" t="s">
        <v>458</v>
      </c>
      <c r="G308" s="184" t="s">
        <v>224</v>
      </c>
      <c r="H308" s="185">
        <v>49</v>
      </c>
      <c r="I308" s="186"/>
      <c r="J308" s="185">
        <f>ROUND(I308*H308,3)</f>
        <v>0</v>
      </c>
      <c r="K308" s="187"/>
      <c r="L308" s="33"/>
      <c r="M308" s="188" t="s">
        <v>1</v>
      </c>
      <c r="N308" s="189" t="s">
        <v>43</v>
      </c>
      <c r="O308" s="58"/>
      <c r="P308" s="190">
        <f>O308*H308</f>
        <v>0</v>
      </c>
      <c r="Q308" s="190">
        <v>4.1799999999999997E-3</v>
      </c>
      <c r="R308" s="190">
        <f>Q308*H308</f>
        <v>0.20481999999999997</v>
      </c>
      <c r="S308" s="190">
        <v>0</v>
      </c>
      <c r="T308" s="191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192" t="s">
        <v>204</v>
      </c>
      <c r="AT308" s="192" t="s">
        <v>200</v>
      </c>
      <c r="AU308" s="192" t="s">
        <v>177</v>
      </c>
      <c r="AY308" s="16" t="s">
        <v>197</v>
      </c>
      <c r="BE308" s="98">
        <f>IF(N308="základná",J308,0)</f>
        <v>0</v>
      </c>
      <c r="BF308" s="98">
        <f>IF(N308="znížená",J308,0)</f>
        <v>0</v>
      </c>
      <c r="BG308" s="98">
        <f>IF(N308="zákl. prenesená",J308,0)</f>
        <v>0</v>
      </c>
      <c r="BH308" s="98">
        <f>IF(N308="zníž. prenesená",J308,0)</f>
        <v>0</v>
      </c>
      <c r="BI308" s="98">
        <f>IF(N308="nulová",J308,0)</f>
        <v>0</v>
      </c>
      <c r="BJ308" s="16" t="s">
        <v>177</v>
      </c>
      <c r="BK308" s="193">
        <f>ROUND(I308*H308,3)</f>
        <v>0</v>
      </c>
      <c r="BL308" s="16" t="s">
        <v>204</v>
      </c>
      <c r="BM308" s="192" t="s">
        <v>459</v>
      </c>
    </row>
    <row r="309" spans="1:65" s="13" customFormat="1" x14ac:dyDescent="0.2">
      <c r="B309" s="194"/>
      <c r="D309" s="195" t="s">
        <v>206</v>
      </c>
      <c r="E309" s="196" t="s">
        <v>1</v>
      </c>
      <c r="F309" s="197" t="s">
        <v>460</v>
      </c>
      <c r="H309" s="198">
        <v>49</v>
      </c>
      <c r="I309" s="199"/>
      <c r="L309" s="194"/>
      <c r="M309" s="200"/>
      <c r="N309" s="201"/>
      <c r="O309" s="201"/>
      <c r="P309" s="201"/>
      <c r="Q309" s="201"/>
      <c r="R309" s="201"/>
      <c r="S309" s="201"/>
      <c r="T309" s="202"/>
      <c r="AT309" s="196" t="s">
        <v>206</v>
      </c>
      <c r="AU309" s="196" t="s">
        <v>177</v>
      </c>
      <c r="AV309" s="13" t="s">
        <v>177</v>
      </c>
      <c r="AW309" s="13" t="s">
        <v>3</v>
      </c>
      <c r="AX309" s="13" t="s">
        <v>85</v>
      </c>
      <c r="AY309" s="196" t="s">
        <v>197</v>
      </c>
    </row>
    <row r="310" spans="1:65" s="2" customFormat="1" ht="24" customHeight="1" x14ac:dyDescent="0.2">
      <c r="A310" s="32"/>
      <c r="B310" s="149"/>
      <c r="C310" s="181" t="s">
        <v>461</v>
      </c>
      <c r="D310" s="181" t="s">
        <v>200</v>
      </c>
      <c r="E310" s="182" t="s">
        <v>462</v>
      </c>
      <c r="F310" s="183" t="s">
        <v>463</v>
      </c>
      <c r="G310" s="184" t="s">
        <v>224</v>
      </c>
      <c r="H310" s="185">
        <v>189.34</v>
      </c>
      <c r="I310" s="186"/>
      <c r="J310" s="185">
        <f>ROUND(I310*H310,3)</f>
        <v>0</v>
      </c>
      <c r="K310" s="187"/>
      <c r="L310" s="33"/>
      <c r="M310" s="188" t="s">
        <v>1</v>
      </c>
      <c r="N310" s="189" t="s">
        <v>43</v>
      </c>
      <c r="O310" s="58"/>
      <c r="P310" s="190">
        <f>O310*H310</f>
        <v>0</v>
      </c>
      <c r="Q310" s="190">
        <v>2.7799999999999999E-3</v>
      </c>
      <c r="R310" s="190">
        <f>Q310*H310</f>
        <v>0.52636519999999998</v>
      </c>
      <c r="S310" s="190">
        <v>0</v>
      </c>
      <c r="T310" s="191">
        <f>S310*H310</f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192" t="s">
        <v>204</v>
      </c>
      <c r="AT310" s="192" t="s">
        <v>200</v>
      </c>
      <c r="AU310" s="192" t="s">
        <v>177</v>
      </c>
      <c r="AY310" s="16" t="s">
        <v>197</v>
      </c>
      <c r="BE310" s="98">
        <f>IF(N310="základná",J310,0)</f>
        <v>0</v>
      </c>
      <c r="BF310" s="98">
        <f>IF(N310="znížená",J310,0)</f>
        <v>0</v>
      </c>
      <c r="BG310" s="98">
        <f>IF(N310="zákl. prenesená",J310,0)</f>
        <v>0</v>
      </c>
      <c r="BH310" s="98">
        <f>IF(N310="zníž. prenesená",J310,0)</f>
        <v>0</v>
      </c>
      <c r="BI310" s="98">
        <f>IF(N310="nulová",J310,0)</f>
        <v>0</v>
      </c>
      <c r="BJ310" s="16" t="s">
        <v>177</v>
      </c>
      <c r="BK310" s="193">
        <f>ROUND(I310*H310,3)</f>
        <v>0</v>
      </c>
      <c r="BL310" s="16" t="s">
        <v>204</v>
      </c>
      <c r="BM310" s="192" t="s">
        <v>464</v>
      </c>
    </row>
    <row r="311" spans="1:65" s="13" customFormat="1" x14ac:dyDescent="0.2">
      <c r="B311" s="194"/>
      <c r="D311" s="195" t="s">
        <v>206</v>
      </c>
      <c r="E311" s="196" t="s">
        <v>1</v>
      </c>
      <c r="F311" s="197" t="s">
        <v>465</v>
      </c>
      <c r="H311" s="198">
        <v>189.34</v>
      </c>
      <c r="I311" s="199"/>
      <c r="L311" s="194"/>
      <c r="M311" s="200"/>
      <c r="N311" s="201"/>
      <c r="O311" s="201"/>
      <c r="P311" s="201"/>
      <c r="Q311" s="201"/>
      <c r="R311" s="201"/>
      <c r="S311" s="201"/>
      <c r="T311" s="202"/>
      <c r="AT311" s="196" t="s">
        <v>206</v>
      </c>
      <c r="AU311" s="196" t="s">
        <v>177</v>
      </c>
      <c r="AV311" s="13" t="s">
        <v>177</v>
      </c>
      <c r="AW311" s="13" t="s">
        <v>3</v>
      </c>
      <c r="AX311" s="13" t="s">
        <v>85</v>
      </c>
      <c r="AY311" s="196" t="s">
        <v>197</v>
      </c>
    </row>
    <row r="312" spans="1:65" s="12" customFormat="1" ht="26" customHeight="1" x14ac:dyDescent="0.35">
      <c r="B312" s="168"/>
      <c r="D312" s="169" t="s">
        <v>76</v>
      </c>
      <c r="E312" s="170" t="s">
        <v>276</v>
      </c>
      <c r="F312" s="170" t="s">
        <v>416</v>
      </c>
      <c r="I312" s="171"/>
      <c r="J312" s="172">
        <f>BK312</f>
        <v>0</v>
      </c>
      <c r="L312" s="168"/>
      <c r="M312" s="173"/>
      <c r="N312" s="174"/>
      <c r="O312" s="174"/>
      <c r="P312" s="175">
        <f>P313</f>
        <v>0</v>
      </c>
      <c r="Q312" s="174"/>
      <c r="R312" s="175">
        <f>R313</f>
        <v>0</v>
      </c>
      <c r="S312" s="174"/>
      <c r="T312" s="176">
        <f>T313</f>
        <v>0</v>
      </c>
      <c r="AR312" s="169" t="s">
        <v>85</v>
      </c>
      <c r="AT312" s="177" t="s">
        <v>76</v>
      </c>
      <c r="AU312" s="177" t="s">
        <v>77</v>
      </c>
      <c r="AY312" s="169" t="s">
        <v>197</v>
      </c>
      <c r="BK312" s="178">
        <f>BK313</f>
        <v>0</v>
      </c>
    </row>
    <row r="313" spans="1:65" s="12" customFormat="1" ht="22.75" customHeight="1" x14ac:dyDescent="0.25">
      <c r="B313" s="168"/>
      <c r="D313" s="169" t="s">
        <v>76</v>
      </c>
      <c r="E313" s="179" t="s">
        <v>466</v>
      </c>
      <c r="F313" s="179" t="s">
        <v>331</v>
      </c>
      <c r="I313" s="171"/>
      <c r="J313" s="180">
        <f>BK313</f>
        <v>0</v>
      </c>
      <c r="L313" s="168"/>
      <c r="M313" s="173"/>
      <c r="N313" s="174"/>
      <c r="O313" s="174"/>
      <c r="P313" s="175">
        <f>P314</f>
        <v>0</v>
      </c>
      <c r="Q313" s="174"/>
      <c r="R313" s="175">
        <f>R314</f>
        <v>0</v>
      </c>
      <c r="S313" s="174"/>
      <c r="T313" s="176">
        <f>T314</f>
        <v>0</v>
      </c>
      <c r="AR313" s="169" t="s">
        <v>85</v>
      </c>
      <c r="AT313" s="177" t="s">
        <v>76</v>
      </c>
      <c r="AU313" s="177" t="s">
        <v>85</v>
      </c>
      <c r="AY313" s="169" t="s">
        <v>197</v>
      </c>
      <c r="BK313" s="178">
        <f>BK314</f>
        <v>0</v>
      </c>
    </row>
    <row r="314" spans="1:65" s="2" customFormat="1" ht="24" customHeight="1" x14ac:dyDescent="0.2">
      <c r="A314" s="32"/>
      <c r="B314" s="149"/>
      <c r="C314" s="181" t="s">
        <v>467</v>
      </c>
      <c r="D314" s="181" t="s">
        <v>200</v>
      </c>
      <c r="E314" s="182" t="s">
        <v>468</v>
      </c>
      <c r="F314" s="183" t="s">
        <v>469</v>
      </c>
      <c r="G314" s="184" t="s">
        <v>335</v>
      </c>
      <c r="H314" s="185">
        <v>13.942</v>
      </c>
      <c r="I314" s="186"/>
      <c r="J314" s="185">
        <f>ROUND(I314*H314,3)</f>
        <v>0</v>
      </c>
      <c r="K314" s="187"/>
      <c r="L314" s="33"/>
      <c r="M314" s="188" t="s">
        <v>1</v>
      </c>
      <c r="N314" s="189" t="s">
        <v>43</v>
      </c>
      <c r="O314" s="58"/>
      <c r="P314" s="190">
        <f>O314*H314</f>
        <v>0</v>
      </c>
      <c r="Q314" s="190">
        <v>0</v>
      </c>
      <c r="R314" s="190">
        <f>Q314*H314</f>
        <v>0</v>
      </c>
      <c r="S314" s="190">
        <v>0</v>
      </c>
      <c r="T314" s="191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192" t="s">
        <v>204</v>
      </c>
      <c r="AT314" s="192" t="s">
        <v>200</v>
      </c>
      <c r="AU314" s="192" t="s">
        <v>177</v>
      </c>
      <c r="AY314" s="16" t="s">
        <v>197</v>
      </c>
      <c r="BE314" s="98">
        <f>IF(N314="základná",J314,0)</f>
        <v>0</v>
      </c>
      <c r="BF314" s="98">
        <f>IF(N314="znížená",J314,0)</f>
        <v>0</v>
      </c>
      <c r="BG314" s="98">
        <f>IF(N314="zákl. prenesená",J314,0)</f>
        <v>0</v>
      </c>
      <c r="BH314" s="98">
        <f>IF(N314="zníž. prenesená",J314,0)</f>
        <v>0</v>
      </c>
      <c r="BI314" s="98">
        <f>IF(N314="nulová",J314,0)</f>
        <v>0</v>
      </c>
      <c r="BJ314" s="16" t="s">
        <v>177</v>
      </c>
      <c r="BK314" s="193">
        <f>ROUND(I314*H314,3)</f>
        <v>0</v>
      </c>
      <c r="BL314" s="16" t="s">
        <v>204</v>
      </c>
      <c r="BM314" s="192" t="s">
        <v>470</v>
      </c>
    </row>
    <row r="315" spans="1:65" s="12" customFormat="1" ht="26" customHeight="1" x14ac:dyDescent="0.35">
      <c r="B315" s="168"/>
      <c r="D315" s="169" t="s">
        <v>76</v>
      </c>
      <c r="E315" s="170" t="s">
        <v>281</v>
      </c>
      <c r="F315" s="170" t="s">
        <v>471</v>
      </c>
      <c r="I315" s="171"/>
      <c r="J315" s="172">
        <f>BK315</f>
        <v>0</v>
      </c>
      <c r="L315" s="168"/>
      <c r="M315" s="173"/>
      <c r="N315" s="174"/>
      <c r="O315" s="174"/>
      <c r="P315" s="175">
        <f>P316+P319+P322</f>
        <v>0</v>
      </c>
      <c r="Q315" s="174"/>
      <c r="R315" s="175">
        <f>R316+R319+R322</f>
        <v>18.07851024</v>
      </c>
      <c r="S315" s="174"/>
      <c r="T315" s="176">
        <f>T316+T319+T322</f>
        <v>0</v>
      </c>
      <c r="AR315" s="169" t="s">
        <v>85</v>
      </c>
      <c r="AT315" s="177" t="s">
        <v>76</v>
      </c>
      <c r="AU315" s="177" t="s">
        <v>77</v>
      </c>
      <c r="AY315" s="169" t="s">
        <v>197</v>
      </c>
      <c r="BK315" s="178">
        <f>BK316+BK319+BK322</f>
        <v>0</v>
      </c>
    </row>
    <row r="316" spans="1:65" s="12" customFormat="1" ht="22.75" customHeight="1" x14ac:dyDescent="0.25">
      <c r="B316" s="168"/>
      <c r="D316" s="169" t="s">
        <v>76</v>
      </c>
      <c r="E316" s="179" t="s">
        <v>472</v>
      </c>
      <c r="F316" s="179" t="s">
        <v>473</v>
      </c>
      <c r="I316" s="171"/>
      <c r="J316" s="180">
        <f>BK316</f>
        <v>0</v>
      </c>
      <c r="L316" s="168"/>
      <c r="M316" s="173"/>
      <c r="N316" s="174"/>
      <c r="O316" s="174"/>
      <c r="P316" s="175">
        <f>SUM(P317:P318)</f>
        <v>0</v>
      </c>
      <c r="Q316" s="174"/>
      <c r="R316" s="175">
        <f>SUM(R317:R318)</f>
        <v>0.52208463999999999</v>
      </c>
      <c r="S316" s="174"/>
      <c r="T316" s="176">
        <f>SUM(T317:T318)</f>
        <v>0</v>
      </c>
      <c r="AR316" s="169" t="s">
        <v>85</v>
      </c>
      <c r="AT316" s="177" t="s">
        <v>76</v>
      </c>
      <c r="AU316" s="177" t="s">
        <v>85</v>
      </c>
      <c r="AY316" s="169" t="s">
        <v>197</v>
      </c>
      <c r="BK316" s="178">
        <f>SUM(BK317:BK318)</f>
        <v>0</v>
      </c>
    </row>
    <row r="317" spans="1:65" s="2" customFormat="1" ht="16.5" customHeight="1" x14ac:dyDescent="0.2">
      <c r="A317" s="32"/>
      <c r="B317" s="149"/>
      <c r="C317" s="181" t="s">
        <v>474</v>
      </c>
      <c r="D317" s="181" t="s">
        <v>200</v>
      </c>
      <c r="E317" s="182" t="s">
        <v>475</v>
      </c>
      <c r="F317" s="183" t="s">
        <v>476</v>
      </c>
      <c r="G317" s="184" t="s">
        <v>335</v>
      </c>
      <c r="H317" s="185">
        <v>0.434</v>
      </c>
      <c r="I317" s="186"/>
      <c r="J317" s="185">
        <f>ROUND(I317*H317,3)</f>
        <v>0</v>
      </c>
      <c r="K317" s="187"/>
      <c r="L317" s="33"/>
      <c r="M317" s="188" t="s">
        <v>1</v>
      </c>
      <c r="N317" s="189" t="s">
        <v>43</v>
      </c>
      <c r="O317" s="58"/>
      <c r="P317" s="190">
        <f>O317*H317</f>
        <v>0</v>
      </c>
      <c r="Q317" s="190">
        <v>1.20296</v>
      </c>
      <c r="R317" s="190">
        <f>Q317*H317</f>
        <v>0.52208463999999999</v>
      </c>
      <c r="S317" s="190">
        <v>0</v>
      </c>
      <c r="T317" s="191">
        <f>S317*H317</f>
        <v>0</v>
      </c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R317" s="192" t="s">
        <v>204</v>
      </c>
      <c r="AT317" s="192" t="s">
        <v>200</v>
      </c>
      <c r="AU317" s="192" t="s">
        <v>177</v>
      </c>
      <c r="AY317" s="16" t="s">
        <v>197</v>
      </c>
      <c r="BE317" s="98">
        <f>IF(N317="základná",J317,0)</f>
        <v>0</v>
      </c>
      <c r="BF317" s="98">
        <f>IF(N317="znížená",J317,0)</f>
        <v>0</v>
      </c>
      <c r="BG317" s="98">
        <f>IF(N317="zákl. prenesená",J317,0)</f>
        <v>0</v>
      </c>
      <c r="BH317" s="98">
        <f>IF(N317="zníž. prenesená",J317,0)</f>
        <v>0</v>
      </c>
      <c r="BI317" s="98">
        <f>IF(N317="nulová",J317,0)</f>
        <v>0</v>
      </c>
      <c r="BJ317" s="16" t="s">
        <v>177</v>
      </c>
      <c r="BK317" s="193">
        <f>ROUND(I317*H317,3)</f>
        <v>0</v>
      </c>
      <c r="BL317" s="16" t="s">
        <v>204</v>
      </c>
      <c r="BM317" s="192" t="s">
        <v>477</v>
      </c>
    </row>
    <row r="318" spans="1:65" s="13" customFormat="1" x14ac:dyDescent="0.2">
      <c r="B318" s="194"/>
      <c r="D318" s="195" t="s">
        <v>206</v>
      </c>
      <c r="E318" s="196" t="s">
        <v>1</v>
      </c>
      <c r="F318" s="197" t="s">
        <v>478</v>
      </c>
      <c r="H318" s="198">
        <v>0.434</v>
      </c>
      <c r="I318" s="199"/>
      <c r="L318" s="194"/>
      <c r="M318" s="200"/>
      <c r="N318" s="201"/>
      <c r="O318" s="201"/>
      <c r="P318" s="201"/>
      <c r="Q318" s="201"/>
      <c r="R318" s="201"/>
      <c r="S318" s="201"/>
      <c r="T318" s="202"/>
      <c r="AT318" s="196" t="s">
        <v>206</v>
      </c>
      <c r="AU318" s="196" t="s">
        <v>177</v>
      </c>
      <c r="AV318" s="13" t="s">
        <v>177</v>
      </c>
      <c r="AW318" s="13" t="s">
        <v>3</v>
      </c>
      <c r="AX318" s="13" t="s">
        <v>85</v>
      </c>
      <c r="AY318" s="196" t="s">
        <v>197</v>
      </c>
    </row>
    <row r="319" spans="1:65" s="12" customFormat="1" ht="22.75" customHeight="1" x14ac:dyDescent="0.25">
      <c r="B319" s="168"/>
      <c r="D319" s="169" t="s">
        <v>76</v>
      </c>
      <c r="E319" s="179" t="s">
        <v>479</v>
      </c>
      <c r="F319" s="179" t="s">
        <v>480</v>
      </c>
      <c r="I319" s="171"/>
      <c r="J319" s="180">
        <f>BK319</f>
        <v>0</v>
      </c>
      <c r="L319" s="168"/>
      <c r="M319" s="173"/>
      <c r="N319" s="174"/>
      <c r="O319" s="174"/>
      <c r="P319" s="175">
        <f>SUM(P320:P321)</f>
        <v>0</v>
      </c>
      <c r="Q319" s="174"/>
      <c r="R319" s="175">
        <f>SUM(R320:R321)</f>
        <v>17.556425600000001</v>
      </c>
      <c r="S319" s="174"/>
      <c r="T319" s="176">
        <f>SUM(T320:T321)</f>
        <v>0</v>
      </c>
      <c r="AR319" s="169" t="s">
        <v>85</v>
      </c>
      <c r="AT319" s="177" t="s">
        <v>76</v>
      </c>
      <c r="AU319" s="177" t="s">
        <v>85</v>
      </c>
      <c r="AY319" s="169" t="s">
        <v>197</v>
      </c>
      <c r="BK319" s="178">
        <f>SUM(BK320:BK321)</f>
        <v>0</v>
      </c>
    </row>
    <row r="320" spans="1:65" s="2" customFormat="1" ht="24" customHeight="1" x14ac:dyDescent="0.2">
      <c r="A320" s="32"/>
      <c r="B320" s="149"/>
      <c r="C320" s="181" t="s">
        <v>481</v>
      </c>
      <c r="D320" s="181" t="s">
        <v>200</v>
      </c>
      <c r="E320" s="182" t="s">
        <v>482</v>
      </c>
      <c r="F320" s="183" t="s">
        <v>483</v>
      </c>
      <c r="G320" s="184" t="s">
        <v>224</v>
      </c>
      <c r="H320" s="185">
        <v>94.43</v>
      </c>
      <c r="I320" s="186"/>
      <c r="J320" s="185">
        <f>ROUND(I320*H320,3)</f>
        <v>0</v>
      </c>
      <c r="K320" s="187"/>
      <c r="L320" s="33"/>
      <c r="M320" s="188" t="s">
        <v>1</v>
      </c>
      <c r="N320" s="189" t="s">
        <v>43</v>
      </c>
      <c r="O320" s="58"/>
      <c r="P320" s="190">
        <f>O320*H320</f>
        <v>0</v>
      </c>
      <c r="Q320" s="190">
        <v>0.18592</v>
      </c>
      <c r="R320" s="190">
        <f>Q320*H320</f>
        <v>17.556425600000001</v>
      </c>
      <c r="S320" s="190">
        <v>0</v>
      </c>
      <c r="T320" s="191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92" t="s">
        <v>204</v>
      </c>
      <c r="AT320" s="192" t="s">
        <v>200</v>
      </c>
      <c r="AU320" s="192" t="s">
        <v>177</v>
      </c>
      <c r="AY320" s="16" t="s">
        <v>197</v>
      </c>
      <c r="BE320" s="98">
        <f>IF(N320="základná",J320,0)</f>
        <v>0</v>
      </c>
      <c r="BF320" s="98">
        <f>IF(N320="znížená",J320,0)</f>
        <v>0</v>
      </c>
      <c r="BG320" s="98">
        <f>IF(N320="zákl. prenesená",J320,0)</f>
        <v>0</v>
      </c>
      <c r="BH320" s="98">
        <f>IF(N320="zníž. prenesená",J320,0)</f>
        <v>0</v>
      </c>
      <c r="BI320" s="98">
        <f>IF(N320="nulová",J320,0)</f>
        <v>0</v>
      </c>
      <c r="BJ320" s="16" t="s">
        <v>177</v>
      </c>
      <c r="BK320" s="193">
        <f>ROUND(I320*H320,3)</f>
        <v>0</v>
      </c>
      <c r="BL320" s="16" t="s">
        <v>204</v>
      </c>
      <c r="BM320" s="192" t="s">
        <v>484</v>
      </c>
    </row>
    <row r="321" spans="1:65" s="13" customFormat="1" x14ac:dyDescent="0.2">
      <c r="B321" s="194"/>
      <c r="D321" s="195" t="s">
        <v>206</v>
      </c>
      <c r="E321" s="196" t="s">
        <v>1</v>
      </c>
      <c r="F321" s="197" t="s">
        <v>485</v>
      </c>
      <c r="H321" s="198">
        <v>94.43</v>
      </c>
      <c r="I321" s="199"/>
      <c r="L321" s="194"/>
      <c r="M321" s="200"/>
      <c r="N321" s="201"/>
      <c r="O321" s="201"/>
      <c r="P321" s="201"/>
      <c r="Q321" s="201"/>
      <c r="R321" s="201"/>
      <c r="S321" s="201"/>
      <c r="T321" s="202"/>
      <c r="AT321" s="196" t="s">
        <v>206</v>
      </c>
      <c r="AU321" s="196" t="s">
        <v>177</v>
      </c>
      <c r="AV321" s="13" t="s">
        <v>177</v>
      </c>
      <c r="AW321" s="13" t="s">
        <v>3</v>
      </c>
      <c r="AX321" s="13" t="s">
        <v>85</v>
      </c>
      <c r="AY321" s="196" t="s">
        <v>197</v>
      </c>
    </row>
    <row r="322" spans="1:65" s="12" customFormat="1" ht="22.75" customHeight="1" x14ac:dyDescent="0.25">
      <c r="B322" s="168"/>
      <c r="D322" s="169" t="s">
        <v>76</v>
      </c>
      <c r="E322" s="179" t="s">
        <v>486</v>
      </c>
      <c r="F322" s="179" t="s">
        <v>331</v>
      </c>
      <c r="I322" s="171"/>
      <c r="J322" s="180">
        <f>BK322</f>
        <v>0</v>
      </c>
      <c r="L322" s="168"/>
      <c r="M322" s="173"/>
      <c r="N322" s="174"/>
      <c r="O322" s="174"/>
      <c r="P322" s="175">
        <f>P323</f>
        <v>0</v>
      </c>
      <c r="Q322" s="174"/>
      <c r="R322" s="175">
        <f>R323</f>
        <v>0</v>
      </c>
      <c r="S322" s="174"/>
      <c r="T322" s="176">
        <f>T323</f>
        <v>0</v>
      </c>
      <c r="AR322" s="169" t="s">
        <v>85</v>
      </c>
      <c r="AT322" s="177" t="s">
        <v>76</v>
      </c>
      <c r="AU322" s="177" t="s">
        <v>85</v>
      </c>
      <c r="AY322" s="169" t="s">
        <v>197</v>
      </c>
      <c r="BK322" s="178">
        <f>BK323</f>
        <v>0</v>
      </c>
    </row>
    <row r="323" spans="1:65" s="2" customFormat="1" ht="24" customHeight="1" x14ac:dyDescent="0.2">
      <c r="A323" s="32"/>
      <c r="B323" s="149"/>
      <c r="C323" s="181" t="s">
        <v>487</v>
      </c>
      <c r="D323" s="181" t="s">
        <v>200</v>
      </c>
      <c r="E323" s="182" t="s">
        <v>488</v>
      </c>
      <c r="F323" s="183" t="s">
        <v>489</v>
      </c>
      <c r="G323" s="184" t="s">
        <v>335</v>
      </c>
      <c r="H323" s="185">
        <v>24.225000000000001</v>
      </c>
      <c r="I323" s="186"/>
      <c r="J323" s="185">
        <f>ROUND(I323*H323,3)</f>
        <v>0</v>
      </c>
      <c r="K323" s="187"/>
      <c r="L323" s="33"/>
      <c r="M323" s="188" t="s">
        <v>1</v>
      </c>
      <c r="N323" s="189" t="s">
        <v>43</v>
      </c>
      <c r="O323" s="58"/>
      <c r="P323" s="190">
        <f>O323*H323</f>
        <v>0</v>
      </c>
      <c r="Q323" s="190">
        <v>0</v>
      </c>
      <c r="R323" s="190">
        <f>Q323*H323</f>
        <v>0</v>
      </c>
      <c r="S323" s="190">
        <v>0</v>
      </c>
      <c r="T323" s="191">
        <f>S323*H323</f>
        <v>0</v>
      </c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R323" s="192" t="s">
        <v>204</v>
      </c>
      <c r="AT323" s="192" t="s">
        <v>200</v>
      </c>
      <c r="AU323" s="192" t="s">
        <v>177</v>
      </c>
      <c r="AY323" s="16" t="s">
        <v>197</v>
      </c>
      <c r="BE323" s="98">
        <f>IF(N323="základná",J323,0)</f>
        <v>0</v>
      </c>
      <c r="BF323" s="98">
        <f>IF(N323="znížená",J323,0)</f>
        <v>0</v>
      </c>
      <c r="BG323" s="98">
        <f>IF(N323="zákl. prenesená",J323,0)</f>
        <v>0</v>
      </c>
      <c r="BH323" s="98">
        <f>IF(N323="zníž. prenesená",J323,0)</f>
        <v>0</v>
      </c>
      <c r="BI323" s="98">
        <f>IF(N323="nulová",J323,0)</f>
        <v>0</v>
      </c>
      <c r="BJ323" s="16" t="s">
        <v>177</v>
      </c>
      <c r="BK323" s="193">
        <f>ROUND(I323*H323,3)</f>
        <v>0</v>
      </c>
      <c r="BL323" s="16" t="s">
        <v>204</v>
      </c>
      <c r="BM323" s="192" t="s">
        <v>490</v>
      </c>
    </row>
    <row r="324" spans="1:65" s="12" customFormat="1" ht="26" customHeight="1" x14ac:dyDescent="0.35">
      <c r="B324" s="168"/>
      <c r="D324" s="169" t="s">
        <v>76</v>
      </c>
      <c r="E324" s="170" t="s">
        <v>285</v>
      </c>
      <c r="F324" s="170" t="s">
        <v>491</v>
      </c>
      <c r="I324" s="171"/>
      <c r="J324" s="172">
        <f>BK324</f>
        <v>0</v>
      </c>
      <c r="L324" s="168"/>
      <c r="M324" s="173"/>
      <c r="N324" s="174"/>
      <c r="O324" s="174"/>
      <c r="P324" s="175">
        <f>P325</f>
        <v>0</v>
      </c>
      <c r="Q324" s="174"/>
      <c r="R324" s="175">
        <f>R325</f>
        <v>0.91655000000000009</v>
      </c>
      <c r="S324" s="174"/>
      <c r="T324" s="176">
        <f>T325</f>
        <v>0</v>
      </c>
      <c r="AR324" s="169" t="s">
        <v>85</v>
      </c>
      <c r="AT324" s="177" t="s">
        <v>76</v>
      </c>
      <c r="AU324" s="177" t="s">
        <v>77</v>
      </c>
      <c r="AY324" s="169" t="s">
        <v>197</v>
      </c>
      <c r="BK324" s="178">
        <f>BK325</f>
        <v>0</v>
      </c>
    </row>
    <row r="325" spans="1:65" s="12" customFormat="1" ht="22.75" customHeight="1" x14ac:dyDescent="0.25">
      <c r="B325" s="168"/>
      <c r="D325" s="169" t="s">
        <v>76</v>
      </c>
      <c r="E325" s="179" t="s">
        <v>492</v>
      </c>
      <c r="F325" s="179" t="s">
        <v>357</v>
      </c>
      <c r="I325" s="171"/>
      <c r="J325" s="180">
        <f>BK325</f>
        <v>0</v>
      </c>
      <c r="L325" s="168"/>
      <c r="M325" s="173"/>
      <c r="N325" s="174"/>
      <c r="O325" s="174"/>
      <c r="P325" s="175">
        <f>SUM(P326:P331)</f>
        <v>0</v>
      </c>
      <c r="Q325" s="174"/>
      <c r="R325" s="175">
        <f>SUM(R326:R331)</f>
        <v>0.91655000000000009</v>
      </c>
      <c r="S325" s="174"/>
      <c r="T325" s="176">
        <f>SUM(T326:T331)</f>
        <v>0</v>
      </c>
      <c r="AR325" s="169" t="s">
        <v>85</v>
      </c>
      <c r="AT325" s="177" t="s">
        <v>76</v>
      </c>
      <c r="AU325" s="177" t="s">
        <v>85</v>
      </c>
      <c r="AY325" s="169" t="s">
        <v>197</v>
      </c>
      <c r="BK325" s="178">
        <f>SUM(BK326:BK331)</f>
        <v>0</v>
      </c>
    </row>
    <row r="326" spans="1:65" s="2" customFormat="1" ht="24" customHeight="1" x14ac:dyDescent="0.2">
      <c r="A326" s="32"/>
      <c r="B326" s="149"/>
      <c r="C326" s="181" t="s">
        <v>493</v>
      </c>
      <c r="D326" s="181" t="s">
        <v>200</v>
      </c>
      <c r="E326" s="182" t="s">
        <v>494</v>
      </c>
      <c r="F326" s="183" t="s">
        <v>495</v>
      </c>
      <c r="G326" s="184" t="s">
        <v>256</v>
      </c>
      <c r="H326" s="185">
        <v>1</v>
      </c>
      <c r="I326" s="186"/>
      <c r="J326" s="185">
        <f t="shared" ref="J326:J331" si="5">ROUND(I326*H326,3)</f>
        <v>0</v>
      </c>
      <c r="K326" s="187"/>
      <c r="L326" s="33"/>
      <c r="M326" s="188" t="s">
        <v>1</v>
      </c>
      <c r="N326" s="189" t="s">
        <v>43</v>
      </c>
      <c r="O326" s="58"/>
      <c r="P326" s="190">
        <f t="shared" ref="P326:P331" si="6">O326*H326</f>
        <v>0</v>
      </c>
      <c r="Q326" s="190">
        <v>5.9800000000000001E-3</v>
      </c>
      <c r="R326" s="190">
        <f t="shared" ref="R326:R331" si="7">Q326*H326</f>
        <v>5.9800000000000001E-3</v>
      </c>
      <c r="S326" s="190">
        <v>0</v>
      </c>
      <c r="T326" s="191">
        <f t="shared" ref="T326:T331" si="8"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192" t="s">
        <v>204</v>
      </c>
      <c r="AT326" s="192" t="s">
        <v>200</v>
      </c>
      <c r="AU326" s="192" t="s">
        <v>177</v>
      </c>
      <c r="AY326" s="16" t="s">
        <v>197</v>
      </c>
      <c r="BE326" s="98">
        <f t="shared" ref="BE326:BE331" si="9">IF(N326="základná",J326,0)</f>
        <v>0</v>
      </c>
      <c r="BF326" s="98">
        <f t="shared" ref="BF326:BF331" si="10">IF(N326="znížená",J326,0)</f>
        <v>0</v>
      </c>
      <c r="BG326" s="98">
        <f t="shared" ref="BG326:BG331" si="11">IF(N326="zákl. prenesená",J326,0)</f>
        <v>0</v>
      </c>
      <c r="BH326" s="98">
        <f t="shared" ref="BH326:BH331" si="12">IF(N326="zníž. prenesená",J326,0)</f>
        <v>0</v>
      </c>
      <c r="BI326" s="98">
        <f t="shared" ref="BI326:BI331" si="13">IF(N326="nulová",J326,0)</f>
        <v>0</v>
      </c>
      <c r="BJ326" s="16" t="s">
        <v>177</v>
      </c>
      <c r="BK326" s="193">
        <f t="shared" ref="BK326:BK331" si="14">ROUND(I326*H326,3)</f>
        <v>0</v>
      </c>
      <c r="BL326" s="16" t="s">
        <v>204</v>
      </c>
      <c r="BM326" s="192" t="s">
        <v>496</v>
      </c>
    </row>
    <row r="327" spans="1:65" s="2" customFormat="1" ht="24" customHeight="1" x14ac:dyDescent="0.2">
      <c r="A327" s="32"/>
      <c r="B327" s="149"/>
      <c r="C327" s="203" t="s">
        <v>497</v>
      </c>
      <c r="D327" s="203" t="s">
        <v>369</v>
      </c>
      <c r="E327" s="204" t="s">
        <v>498</v>
      </c>
      <c r="F327" s="205" t="s">
        <v>499</v>
      </c>
      <c r="G327" s="206" t="s">
        <v>256</v>
      </c>
      <c r="H327" s="207">
        <v>1</v>
      </c>
      <c r="I327" s="208"/>
      <c r="J327" s="207">
        <f t="shared" si="5"/>
        <v>0</v>
      </c>
      <c r="K327" s="209"/>
      <c r="L327" s="210"/>
      <c r="M327" s="211" t="s">
        <v>1</v>
      </c>
      <c r="N327" s="212" t="s">
        <v>43</v>
      </c>
      <c r="O327" s="58"/>
      <c r="P327" s="190">
        <f t="shared" si="6"/>
        <v>0</v>
      </c>
      <c r="Q327" s="190">
        <v>3.3799999999999997E-2</v>
      </c>
      <c r="R327" s="190">
        <f t="shared" si="7"/>
        <v>3.3799999999999997E-2</v>
      </c>
      <c r="S327" s="190">
        <v>0</v>
      </c>
      <c r="T327" s="191">
        <f t="shared" si="8"/>
        <v>0</v>
      </c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R327" s="192" t="s">
        <v>248</v>
      </c>
      <c r="AT327" s="192" t="s">
        <v>369</v>
      </c>
      <c r="AU327" s="192" t="s">
        <v>177</v>
      </c>
      <c r="AY327" s="16" t="s">
        <v>197</v>
      </c>
      <c r="BE327" s="98">
        <f t="shared" si="9"/>
        <v>0</v>
      </c>
      <c r="BF327" s="98">
        <f t="shared" si="10"/>
        <v>0</v>
      </c>
      <c r="BG327" s="98">
        <f t="shared" si="11"/>
        <v>0</v>
      </c>
      <c r="BH327" s="98">
        <f t="shared" si="12"/>
        <v>0</v>
      </c>
      <c r="BI327" s="98">
        <f t="shared" si="13"/>
        <v>0</v>
      </c>
      <c r="BJ327" s="16" t="s">
        <v>177</v>
      </c>
      <c r="BK327" s="193">
        <f t="shared" si="14"/>
        <v>0</v>
      </c>
      <c r="BL327" s="16" t="s">
        <v>204</v>
      </c>
      <c r="BM327" s="192" t="s">
        <v>500</v>
      </c>
    </row>
    <row r="328" spans="1:65" s="2" customFormat="1" ht="24" customHeight="1" x14ac:dyDescent="0.2">
      <c r="A328" s="32"/>
      <c r="B328" s="149"/>
      <c r="C328" s="181" t="s">
        <v>501</v>
      </c>
      <c r="D328" s="181" t="s">
        <v>200</v>
      </c>
      <c r="E328" s="182" t="s">
        <v>502</v>
      </c>
      <c r="F328" s="183" t="s">
        <v>503</v>
      </c>
      <c r="G328" s="184" t="s">
        <v>256</v>
      </c>
      <c r="H328" s="185">
        <v>10</v>
      </c>
      <c r="I328" s="186"/>
      <c r="J328" s="185">
        <f t="shared" si="5"/>
        <v>0</v>
      </c>
      <c r="K328" s="187"/>
      <c r="L328" s="33"/>
      <c r="M328" s="188" t="s">
        <v>1</v>
      </c>
      <c r="N328" s="189" t="s">
        <v>43</v>
      </c>
      <c r="O328" s="58"/>
      <c r="P328" s="190">
        <f t="shared" si="6"/>
        <v>0</v>
      </c>
      <c r="Q328" s="190">
        <v>7.9799999999999992E-3</v>
      </c>
      <c r="R328" s="190">
        <f t="shared" si="7"/>
        <v>7.9799999999999996E-2</v>
      </c>
      <c r="S328" s="190">
        <v>0</v>
      </c>
      <c r="T328" s="191">
        <f t="shared" si="8"/>
        <v>0</v>
      </c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R328" s="192" t="s">
        <v>204</v>
      </c>
      <c r="AT328" s="192" t="s">
        <v>200</v>
      </c>
      <c r="AU328" s="192" t="s">
        <v>177</v>
      </c>
      <c r="AY328" s="16" t="s">
        <v>197</v>
      </c>
      <c r="BE328" s="98">
        <f t="shared" si="9"/>
        <v>0</v>
      </c>
      <c r="BF328" s="98">
        <f t="shared" si="10"/>
        <v>0</v>
      </c>
      <c r="BG328" s="98">
        <f t="shared" si="11"/>
        <v>0</v>
      </c>
      <c r="BH328" s="98">
        <f t="shared" si="12"/>
        <v>0</v>
      </c>
      <c r="BI328" s="98">
        <f t="shared" si="13"/>
        <v>0</v>
      </c>
      <c r="BJ328" s="16" t="s">
        <v>177</v>
      </c>
      <c r="BK328" s="193">
        <f t="shared" si="14"/>
        <v>0</v>
      </c>
      <c r="BL328" s="16" t="s">
        <v>204</v>
      </c>
      <c r="BM328" s="192" t="s">
        <v>504</v>
      </c>
    </row>
    <row r="329" spans="1:65" s="2" customFormat="1" ht="16.5" customHeight="1" x14ac:dyDescent="0.2">
      <c r="A329" s="32"/>
      <c r="B329" s="149"/>
      <c r="C329" s="203" t="s">
        <v>505</v>
      </c>
      <c r="D329" s="203" t="s">
        <v>369</v>
      </c>
      <c r="E329" s="204" t="s">
        <v>506</v>
      </c>
      <c r="F329" s="205" t="s">
        <v>507</v>
      </c>
      <c r="G329" s="206" t="s">
        <v>256</v>
      </c>
      <c r="H329" s="207">
        <v>10</v>
      </c>
      <c r="I329" s="208"/>
      <c r="J329" s="207">
        <f t="shared" si="5"/>
        <v>0</v>
      </c>
      <c r="K329" s="209"/>
      <c r="L329" s="210"/>
      <c r="M329" s="211" t="s">
        <v>1</v>
      </c>
      <c r="N329" s="212" t="s">
        <v>43</v>
      </c>
      <c r="O329" s="58"/>
      <c r="P329" s="190">
        <f t="shared" si="6"/>
        <v>0</v>
      </c>
      <c r="Q329" s="190">
        <v>6.6500000000000004E-2</v>
      </c>
      <c r="R329" s="190">
        <f t="shared" si="7"/>
        <v>0.66500000000000004</v>
      </c>
      <c r="S329" s="190">
        <v>0</v>
      </c>
      <c r="T329" s="191">
        <f t="shared" si="8"/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192" t="s">
        <v>248</v>
      </c>
      <c r="AT329" s="192" t="s">
        <v>369</v>
      </c>
      <c r="AU329" s="192" t="s">
        <v>177</v>
      </c>
      <c r="AY329" s="16" t="s">
        <v>197</v>
      </c>
      <c r="BE329" s="98">
        <f t="shared" si="9"/>
        <v>0</v>
      </c>
      <c r="BF329" s="98">
        <f t="shared" si="10"/>
        <v>0</v>
      </c>
      <c r="BG329" s="98">
        <f t="shared" si="11"/>
        <v>0</v>
      </c>
      <c r="BH329" s="98">
        <f t="shared" si="12"/>
        <v>0</v>
      </c>
      <c r="BI329" s="98">
        <f t="shared" si="13"/>
        <v>0</v>
      </c>
      <c r="BJ329" s="16" t="s">
        <v>177</v>
      </c>
      <c r="BK329" s="193">
        <f t="shared" si="14"/>
        <v>0</v>
      </c>
      <c r="BL329" s="16" t="s">
        <v>204</v>
      </c>
      <c r="BM329" s="192" t="s">
        <v>508</v>
      </c>
    </row>
    <row r="330" spans="1:65" s="2" customFormat="1" ht="24" customHeight="1" x14ac:dyDescent="0.2">
      <c r="A330" s="32"/>
      <c r="B330" s="149"/>
      <c r="C330" s="181" t="s">
        <v>509</v>
      </c>
      <c r="D330" s="181" t="s">
        <v>200</v>
      </c>
      <c r="E330" s="182" t="s">
        <v>510</v>
      </c>
      <c r="F330" s="183" t="s">
        <v>511</v>
      </c>
      <c r="G330" s="184" t="s">
        <v>256</v>
      </c>
      <c r="H330" s="185">
        <v>1</v>
      </c>
      <c r="I330" s="186"/>
      <c r="J330" s="185">
        <f t="shared" si="5"/>
        <v>0</v>
      </c>
      <c r="K330" s="187"/>
      <c r="L330" s="33"/>
      <c r="M330" s="188" t="s">
        <v>1</v>
      </c>
      <c r="N330" s="189" t="s">
        <v>43</v>
      </c>
      <c r="O330" s="58"/>
      <c r="P330" s="190">
        <f t="shared" si="6"/>
        <v>0</v>
      </c>
      <c r="Q330" s="190">
        <v>9.9699999999999997E-3</v>
      </c>
      <c r="R330" s="190">
        <f t="shared" si="7"/>
        <v>9.9699999999999997E-3</v>
      </c>
      <c r="S330" s="190">
        <v>0</v>
      </c>
      <c r="T330" s="191">
        <f t="shared" si="8"/>
        <v>0</v>
      </c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R330" s="192" t="s">
        <v>204</v>
      </c>
      <c r="AT330" s="192" t="s">
        <v>200</v>
      </c>
      <c r="AU330" s="192" t="s">
        <v>177</v>
      </c>
      <c r="AY330" s="16" t="s">
        <v>197</v>
      </c>
      <c r="BE330" s="98">
        <f t="shared" si="9"/>
        <v>0</v>
      </c>
      <c r="BF330" s="98">
        <f t="shared" si="10"/>
        <v>0</v>
      </c>
      <c r="BG330" s="98">
        <f t="shared" si="11"/>
        <v>0</v>
      </c>
      <c r="BH330" s="98">
        <f t="shared" si="12"/>
        <v>0</v>
      </c>
      <c r="BI330" s="98">
        <f t="shared" si="13"/>
        <v>0</v>
      </c>
      <c r="BJ330" s="16" t="s">
        <v>177</v>
      </c>
      <c r="BK330" s="193">
        <f t="shared" si="14"/>
        <v>0</v>
      </c>
      <c r="BL330" s="16" t="s">
        <v>204</v>
      </c>
      <c r="BM330" s="192" t="s">
        <v>512</v>
      </c>
    </row>
    <row r="331" spans="1:65" s="2" customFormat="1" ht="16.5" customHeight="1" x14ac:dyDescent="0.2">
      <c r="A331" s="32"/>
      <c r="B331" s="149"/>
      <c r="C331" s="203" t="s">
        <v>513</v>
      </c>
      <c r="D331" s="203" t="s">
        <v>369</v>
      </c>
      <c r="E331" s="204" t="s">
        <v>514</v>
      </c>
      <c r="F331" s="205" t="s">
        <v>515</v>
      </c>
      <c r="G331" s="206" t="s">
        <v>256</v>
      </c>
      <c r="H331" s="207">
        <v>1</v>
      </c>
      <c r="I331" s="208"/>
      <c r="J331" s="207">
        <f t="shared" si="5"/>
        <v>0</v>
      </c>
      <c r="K331" s="209"/>
      <c r="L331" s="210"/>
      <c r="M331" s="211" t="s">
        <v>1</v>
      </c>
      <c r="N331" s="212" t="s">
        <v>43</v>
      </c>
      <c r="O331" s="58"/>
      <c r="P331" s="190">
        <f t="shared" si="6"/>
        <v>0</v>
      </c>
      <c r="Q331" s="190">
        <v>0.122</v>
      </c>
      <c r="R331" s="190">
        <f t="shared" si="7"/>
        <v>0.122</v>
      </c>
      <c r="S331" s="190">
        <v>0</v>
      </c>
      <c r="T331" s="191">
        <f t="shared" si="8"/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192" t="s">
        <v>248</v>
      </c>
      <c r="AT331" s="192" t="s">
        <v>369</v>
      </c>
      <c r="AU331" s="192" t="s">
        <v>177</v>
      </c>
      <c r="AY331" s="16" t="s">
        <v>197</v>
      </c>
      <c r="BE331" s="98">
        <f t="shared" si="9"/>
        <v>0</v>
      </c>
      <c r="BF331" s="98">
        <f t="shared" si="10"/>
        <v>0</v>
      </c>
      <c r="BG331" s="98">
        <f t="shared" si="11"/>
        <v>0</v>
      </c>
      <c r="BH331" s="98">
        <f t="shared" si="12"/>
        <v>0</v>
      </c>
      <c r="BI331" s="98">
        <f t="shared" si="13"/>
        <v>0</v>
      </c>
      <c r="BJ331" s="16" t="s">
        <v>177</v>
      </c>
      <c r="BK331" s="193">
        <f t="shared" si="14"/>
        <v>0</v>
      </c>
      <c r="BL331" s="16" t="s">
        <v>204</v>
      </c>
      <c r="BM331" s="192" t="s">
        <v>516</v>
      </c>
    </row>
    <row r="332" spans="1:65" s="12" customFormat="1" ht="26" customHeight="1" x14ac:dyDescent="0.35">
      <c r="B332" s="168"/>
      <c r="D332" s="169" t="s">
        <v>76</v>
      </c>
      <c r="E332" s="170" t="s">
        <v>315</v>
      </c>
      <c r="F332" s="170" t="s">
        <v>517</v>
      </c>
      <c r="I332" s="171"/>
      <c r="J332" s="172">
        <f>BK332</f>
        <v>0</v>
      </c>
      <c r="L332" s="168"/>
      <c r="M332" s="173"/>
      <c r="N332" s="174"/>
      <c r="O332" s="174"/>
      <c r="P332" s="175">
        <f>P333</f>
        <v>0</v>
      </c>
      <c r="Q332" s="174"/>
      <c r="R332" s="175">
        <f>R333</f>
        <v>27.994000000000003</v>
      </c>
      <c r="S332" s="174"/>
      <c r="T332" s="176">
        <f>T333</f>
        <v>0</v>
      </c>
      <c r="AR332" s="169" t="s">
        <v>85</v>
      </c>
      <c r="AT332" s="177" t="s">
        <v>76</v>
      </c>
      <c r="AU332" s="177" t="s">
        <v>77</v>
      </c>
      <c r="AY332" s="169" t="s">
        <v>197</v>
      </c>
      <c r="BK332" s="178">
        <f>BK333</f>
        <v>0</v>
      </c>
    </row>
    <row r="333" spans="1:65" s="12" customFormat="1" ht="22.75" customHeight="1" x14ac:dyDescent="0.25">
      <c r="B333" s="168"/>
      <c r="D333" s="169" t="s">
        <v>76</v>
      </c>
      <c r="E333" s="179" t="s">
        <v>518</v>
      </c>
      <c r="F333" s="179" t="s">
        <v>519</v>
      </c>
      <c r="I333" s="171"/>
      <c r="J333" s="180">
        <f>BK333</f>
        <v>0</v>
      </c>
      <c r="L333" s="168"/>
      <c r="M333" s="173"/>
      <c r="N333" s="174"/>
      <c r="O333" s="174"/>
      <c r="P333" s="175">
        <f>P334</f>
        <v>0</v>
      </c>
      <c r="Q333" s="174"/>
      <c r="R333" s="175">
        <f>R334</f>
        <v>27.994000000000003</v>
      </c>
      <c r="S333" s="174"/>
      <c r="T333" s="176">
        <f>T334</f>
        <v>0</v>
      </c>
      <c r="AR333" s="169" t="s">
        <v>85</v>
      </c>
      <c r="AT333" s="177" t="s">
        <v>76</v>
      </c>
      <c r="AU333" s="177" t="s">
        <v>85</v>
      </c>
      <c r="AY333" s="169" t="s">
        <v>197</v>
      </c>
      <c r="BK333" s="178">
        <f>BK334</f>
        <v>0</v>
      </c>
    </row>
    <row r="334" spans="1:65" s="2" customFormat="1" ht="24" customHeight="1" x14ac:dyDescent="0.2">
      <c r="A334" s="32"/>
      <c r="B334" s="149"/>
      <c r="C334" s="181" t="s">
        <v>520</v>
      </c>
      <c r="D334" s="181" t="s">
        <v>200</v>
      </c>
      <c r="E334" s="182" t="s">
        <v>521</v>
      </c>
      <c r="F334" s="183" t="s">
        <v>522</v>
      </c>
      <c r="G334" s="184" t="s">
        <v>224</v>
      </c>
      <c r="H334" s="185">
        <v>100</v>
      </c>
      <c r="I334" s="186"/>
      <c r="J334" s="185">
        <f>ROUND(I334*H334,3)</f>
        <v>0</v>
      </c>
      <c r="K334" s="187"/>
      <c r="L334" s="33"/>
      <c r="M334" s="188" t="s">
        <v>1</v>
      </c>
      <c r="N334" s="189" t="s">
        <v>43</v>
      </c>
      <c r="O334" s="58"/>
      <c r="P334" s="190">
        <f>O334*H334</f>
        <v>0</v>
      </c>
      <c r="Q334" s="190">
        <v>0.27994000000000002</v>
      </c>
      <c r="R334" s="190">
        <f>Q334*H334</f>
        <v>27.994000000000003</v>
      </c>
      <c r="S334" s="190">
        <v>0</v>
      </c>
      <c r="T334" s="191">
        <f>S334*H334</f>
        <v>0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192" t="s">
        <v>204</v>
      </c>
      <c r="AT334" s="192" t="s">
        <v>200</v>
      </c>
      <c r="AU334" s="192" t="s">
        <v>177</v>
      </c>
      <c r="AY334" s="16" t="s">
        <v>197</v>
      </c>
      <c r="BE334" s="98">
        <f>IF(N334="základná",J334,0)</f>
        <v>0</v>
      </c>
      <c r="BF334" s="98">
        <f>IF(N334="znížená",J334,0)</f>
        <v>0</v>
      </c>
      <c r="BG334" s="98">
        <f>IF(N334="zákl. prenesená",J334,0)</f>
        <v>0</v>
      </c>
      <c r="BH334" s="98">
        <f>IF(N334="zníž. prenesená",J334,0)</f>
        <v>0</v>
      </c>
      <c r="BI334" s="98">
        <f>IF(N334="nulová",J334,0)</f>
        <v>0</v>
      </c>
      <c r="BJ334" s="16" t="s">
        <v>177</v>
      </c>
      <c r="BK334" s="193">
        <f>ROUND(I334*H334,3)</f>
        <v>0</v>
      </c>
      <c r="BL334" s="16" t="s">
        <v>204</v>
      </c>
      <c r="BM334" s="192" t="s">
        <v>523</v>
      </c>
    </row>
    <row r="335" spans="1:65" s="12" customFormat="1" ht="26" customHeight="1" x14ac:dyDescent="0.35">
      <c r="B335" s="168"/>
      <c r="D335" s="169" t="s">
        <v>76</v>
      </c>
      <c r="E335" s="170" t="s">
        <v>315</v>
      </c>
      <c r="F335" s="170" t="s">
        <v>517</v>
      </c>
      <c r="I335" s="171"/>
      <c r="J335" s="172">
        <f>BK335</f>
        <v>0</v>
      </c>
      <c r="L335" s="168"/>
      <c r="M335" s="173"/>
      <c r="N335" s="174"/>
      <c r="O335" s="174"/>
      <c r="P335" s="175">
        <f>P336</f>
        <v>0</v>
      </c>
      <c r="Q335" s="174"/>
      <c r="R335" s="175">
        <f>R336</f>
        <v>0</v>
      </c>
      <c r="S335" s="174"/>
      <c r="T335" s="176">
        <f>T336</f>
        <v>0</v>
      </c>
      <c r="AR335" s="169" t="s">
        <v>85</v>
      </c>
      <c r="AT335" s="177" t="s">
        <v>76</v>
      </c>
      <c r="AU335" s="177" t="s">
        <v>77</v>
      </c>
      <c r="AY335" s="169" t="s">
        <v>197</v>
      </c>
      <c r="BK335" s="178">
        <f>BK336</f>
        <v>0</v>
      </c>
    </row>
    <row r="336" spans="1:65" s="12" customFormat="1" ht="22.75" customHeight="1" x14ac:dyDescent="0.25">
      <c r="B336" s="168"/>
      <c r="D336" s="169" t="s">
        <v>76</v>
      </c>
      <c r="E336" s="179" t="s">
        <v>524</v>
      </c>
      <c r="F336" s="179" t="s">
        <v>331</v>
      </c>
      <c r="I336" s="171"/>
      <c r="J336" s="180">
        <f>BK336</f>
        <v>0</v>
      </c>
      <c r="L336" s="168"/>
      <c r="M336" s="173"/>
      <c r="N336" s="174"/>
      <c r="O336" s="174"/>
      <c r="P336" s="175">
        <f>P337</f>
        <v>0</v>
      </c>
      <c r="Q336" s="174"/>
      <c r="R336" s="175">
        <f>R337</f>
        <v>0</v>
      </c>
      <c r="S336" s="174"/>
      <c r="T336" s="176">
        <f>T337</f>
        <v>0</v>
      </c>
      <c r="AR336" s="169" t="s">
        <v>85</v>
      </c>
      <c r="AT336" s="177" t="s">
        <v>76</v>
      </c>
      <c r="AU336" s="177" t="s">
        <v>85</v>
      </c>
      <c r="AY336" s="169" t="s">
        <v>197</v>
      </c>
      <c r="BK336" s="178">
        <f>BK337</f>
        <v>0</v>
      </c>
    </row>
    <row r="337" spans="1:65" s="2" customFormat="1" ht="24" customHeight="1" x14ac:dyDescent="0.2">
      <c r="A337" s="32"/>
      <c r="B337" s="149"/>
      <c r="C337" s="181" t="s">
        <v>525</v>
      </c>
      <c r="D337" s="181" t="s">
        <v>200</v>
      </c>
      <c r="E337" s="182" t="s">
        <v>526</v>
      </c>
      <c r="F337" s="183" t="s">
        <v>527</v>
      </c>
      <c r="G337" s="184" t="s">
        <v>335</v>
      </c>
      <c r="H337" s="185">
        <v>34.14</v>
      </c>
      <c r="I337" s="186"/>
      <c r="J337" s="185">
        <f>ROUND(I337*H337,3)</f>
        <v>0</v>
      </c>
      <c r="K337" s="187"/>
      <c r="L337" s="33"/>
      <c r="M337" s="188" t="s">
        <v>1</v>
      </c>
      <c r="N337" s="189" t="s">
        <v>43</v>
      </c>
      <c r="O337" s="58"/>
      <c r="P337" s="190">
        <f>O337*H337</f>
        <v>0</v>
      </c>
      <c r="Q337" s="190">
        <v>0</v>
      </c>
      <c r="R337" s="190">
        <f>Q337*H337</f>
        <v>0</v>
      </c>
      <c r="S337" s="190">
        <v>0</v>
      </c>
      <c r="T337" s="191">
        <f>S337*H337</f>
        <v>0</v>
      </c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R337" s="192" t="s">
        <v>204</v>
      </c>
      <c r="AT337" s="192" t="s">
        <v>200</v>
      </c>
      <c r="AU337" s="192" t="s">
        <v>177</v>
      </c>
      <c r="AY337" s="16" t="s">
        <v>197</v>
      </c>
      <c r="BE337" s="98">
        <f>IF(N337="základná",J337,0)</f>
        <v>0</v>
      </c>
      <c r="BF337" s="98">
        <f>IF(N337="znížená",J337,0)</f>
        <v>0</v>
      </c>
      <c r="BG337" s="98">
        <f>IF(N337="zákl. prenesená",J337,0)</f>
        <v>0</v>
      </c>
      <c r="BH337" s="98">
        <f>IF(N337="zníž. prenesená",J337,0)</f>
        <v>0</v>
      </c>
      <c r="BI337" s="98">
        <f>IF(N337="nulová",J337,0)</f>
        <v>0</v>
      </c>
      <c r="BJ337" s="16" t="s">
        <v>177</v>
      </c>
      <c r="BK337" s="193">
        <f>ROUND(I337*H337,3)</f>
        <v>0</v>
      </c>
      <c r="BL337" s="16" t="s">
        <v>204</v>
      </c>
      <c r="BM337" s="192" t="s">
        <v>528</v>
      </c>
    </row>
    <row r="338" spans="1:65" s="12" customFormat="1" ht="26" customHeight="1" x14ac:dyDescent="0.35">
      <c r="B338" s="168"/>
      <c r="D338" s="169" t="s">
        <v>76</v>
      </c>
      <c r="E338" s="170" t="s">
        <v>345</v>
      </c>
      <c r="F338" s="170" t="s">
        <v>529</v>
      </c>
      <c r="I338" s="171"/>
      <c r="J338" s="172">
        <f>BK338</f>
        <v>0</v>
      </c>
      <c r="L338" s="168"/>
      <c r="M338" s="173"/>
      <c r="N338" s="174"/>
      <c r="O338" s="174"/>
      <c r="P338" s="175">
        <f>P339</f>
        <v>0</v>
      </c>
      <c r="Q338" s="174"/>
      <c r="R338" s="175">
        <f>R339</f>
        <v>1.4422040000000001E-2</v>
      </c>
      <c r="S338" s="174"/>
      <c r="T338" s="176">
        <f>T339</f>
        <v>0</v>
      </c>
      <c r="AR338" s="169" t="s">
        <v>85</v>
      </c>
      <c r="AT338" s="177" t="s">
        <v>76</v>
      </c>
      <c r="AU338" s="177" t="s">
        <v>77</v>
      </c>
      <c r="AY338" s="169" t="s">
        <v>197</v>
      </c>
      <c r="BK338" s="178">
        <f>BK339</f>
        <v>0</v>
      </c>
    </row>
    <row r="339" spans="1:65" s="12" customFormat="1" ht="22.75" customHeight="1" x14ac:dyDescent="0.25">
      <c r="B339" s="168"/>
      <c r="D339" s="169" t="s">
        <v>76</v>
      </c>
      <c r="E339" s="179" t="s">
        <v>530</v>
      </c>
      <c r="F339" s="179" t="s">
        <v>531</v>
      </c>
      <c r="I339" s="171"/>
      <c r="J339" s="180">
        <f>BK339</f>
        <v>0</v>
      </c>
      <c r="L339" s="168"/>
      <c r="M339" s="173"/>
      <c r="N339" s="174"/>
      <c r="O339" s="174"/>
      <c r="P339" s="175">
        <f>SUM(P340:P342)</f>
        <v>0</v>
      </c>
      <c r="Q339" s="174"/>
      <c r="R339" s="175">
        <f>SUM(R340:R342)</f>
        <v>1.4422040000000001E-2</v>
      </c>
      <c r="S339" s="174"/>
      <c r="T339" s="176">
        <f>SUM(T340:T342)</f>
        <v>0</v>
      </c>
      <c r="AR339" s="169" t="s">
        <v>85</v>
      </c>
      <c r="AT339" s="177" t="s">
        <v>76</v>
      </c>
      <c r="AU339" s="177" t="s">
        <v>85</v>
      </c>
      <c r="AY339" s="169" t="s">
        <v>197</v>
      </c>
      <c r="BK339" s="178">
        <f>SUM(BK340:BK342)</f>
        <v>0</v>
      </c>
    </row>
    <row r="340" spans="1:65" s="2" customFormat="1" ht="24" customHeight="1" x14ac:dyDescent="0.2">
      <c r="A340" s="32"/>
      <c r="B340" s="149"/>
      <c r="C340" s="181" t="s">
        <v>532</v>
      </c>
      <c r="D340" s="181" t="s">
        <v>200</v>
      </c>
      <c r="E340" s="182" t="s">
        <v>533</v>
      </c>
      <c r="F340" s="183" t="s">
        <v>534</v>
      </c>
      <c r="G340" s="184" t="s">
        <v>271</v>
      </c>
      <c r="H340" s="185">
        <v>4</v>
      </c>
      <c r="I340" s="186"/>
      <c r="J340" s="185">
        <f>ROUND(I340*H340,3)</f>
        <v>0</v>
      </c>
      <c r="K340" s="187"/>
      <c r="L340" s="33"/>
      <c r="M340" s="188" t="s">
        <v>1</v>
      </c>
      <c r="N340" s="189" t="s">
        <v>43</v>
      </c>
      <c r="O340" s="58"/>
      <c r="P340" s="190">
        <f>O340*H340</f>
        <v>0</v>
      </c>
      <c r="Q340" s="190">
        <v>1.0000000000000001E-5</v>
      </c>
      <c r="R340" s="190">
        <f>Q340*H340</f>
        <v>4.0000000000000003E-5</v>
      </c>
      <c r="S340" s="190">
        <v>0</v>
      </c>
      <c r="T340" s="191">
        <f>S340*H340</f>
        <v>0</v>
      </c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R340" s="192" t="s">
        <v>204</v>
      </c>
      <c r="AT340" s="192" t="s">
        <v>200</v>
      </c>
      <c r="AU340" s="192" t="s">
        <v>177</v>
      </c>
      <c r="AY340" s="16" t="s">
        <v>197</v>
      </c>
      <c r="BE340" s="98">
        <f>IF(N340="základná",J340,0)</f>
        <v>0</v>
      </c>
      <c r="BF340" s="98">
        <f>IF(N340="znížená",J340,0)</f>
        <v>0</v>
      </c>
      <c r="BG340" s="98">
        <f>IF(N340="zákl. prenesená",J340,0)</f>
        <v>0</v>
      </c>
      <c r="BH340" s="98">
        <f>IF(N340="zníž. prenesená",J340,0)</f>
        <v>0</v>
      </c>
      <c r="BI340" s="98">
        <f>IF(N340="nulová",J340,0)</f>
        <v>0</v>
      </c>
      <c r="BJ340" s="16" t="s">
        <v>177</v>
      </c>
      <c r="BK340" s="193">
        <f>ROUND(I340*H340,3)</f>
        <v>0</v>
      </c>
      <c r="BL340" s="16" t="s">
        <v>204</v>
      </c>
      <c r="BM340" s="192" t="s">
        <v>535</v>
      </c>
    </row>
    <row r="341" spans="1:65" s="13" customFormat="1" x14ac:dyDescent="0.2">
      <c r="B341" s="194"/>
      <c r="D341" s="195" t="s">
        <v>206</v>
      </c>
      <c r="E341" s="196" t="s">
        <v>1</v>
      </c>
      <c r="F341" s="197" t="s">
        <v>536</v>
      </c>
      <c r="H341" s="198">
        <v>4</v>
      </c>
      <c r="I341" s="199"/>
      <c r="L341" s="194"/>
      <c r="M341" s="200"/>
      <c r="N341" s="201"/>
      <c r="O341" s="201"/>
      <c r="P341" s="201"/>
      <c r="Q341" s="201"/>
      <c r="R341" s="201"/>
      <c r="S341" s="201"/>
      <c r="T341" s="202"/>
      <c r="AT341" s="196" t="s">
        <v>206</v>
      </c>
      <c r="AU341" s="196" t="s">
        <v>177</v>
      </c>
      <c r="AV341" s="13" t="s">
        <v>177</v>
      </c>
      <c r="AW341" s="13" t="s">
        <v>3</v>
      </c>
      <c r="AX341" s="13" t="s">
        <v>85</v>
      </c>
      <c r="AY341" s="196" t="s">
        <v>197</v>
      </c>
    </row>
    <row r="342" spans="1:65" s="2" customFormat="1" ht="36" customHeight="1" x14ac:dyDescent="0.2">
      <c r="A342" s="32"/>
      <c r="B342" s="149"/>
      <c r="C342" s="203" t="s">
        <v>537</v>
      </c>
      <c r="D342" s="203" t="s">
        <v>369</v>
      </c>
      <c r="E342" s="204" t="s">
        <v>538</v>
      </c>
      <c r="F342" s="205" t="s">
        <v>539</v>
      </c>
      <c r="G342" s="206" t="s">
        <v>256</v>
      </c>
      <c r="H342" s="207">
        <v>0.66800000000000004</v>
      </c>
      <c r="I342" s="208"/>
      <c r="J342" s="207">
        <f>ROUND(I342*H342,3)</f>
        <v>0</v>
      </c>
      <c r="K342" s="209"/>
      <c r="L342" s="210"/>
      <c r="M342" s="211" t="s">
        <v>1</v>
      </c>
      <c r="N342" s="212" t="s">
        <v>43</v>
      </c>
      <c r="O342" s="58"/>
      <c r="P342" s="190">
        <f>O342*H342</f>
        <v>0</v>
      </c>
      <c r="Q342" s="190">
        <v>2.1530000000000001E-2</v>
      </c>
      <c r="R342" s="190">
        <f>Q342*H342</f>
        <v>1.438204E-2</v>
      </c>
      <c r="S342" s="190">
        <v>0</v>
      </c>
      <c r="T342" s="191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192" t="s">
        <v>248</v>
      </c>
      <c r="AT342" s="192" t="s">
        <v>369</v>
      </c>
      <c r="AU342" s="192" t="s">
        <v>177</v>
      </c>
      <c r="AY342" s="16" t="s">
        <v>197</v>
      </c>
      <c r="BE342" s="98">
        <f>IF(N342="základná",J342,0)</f>
        <v>0</v>
      </c>
      <c r="BF342" s="98">
        <f>IF(N342="znížená",J342,0)</f>
        <v>0</v>
      </c>
      <c r="BG342" s="98">
        <f>IF(N342="zákl. prenesená",J342,0)</f>
        <v>0</v>
      </c>
      <c r="BH342" s="98">
        <f>IF(N342="zníž. prenesená",J342,0)</f>
        <v>0</v>
      </c>
      <c r="BI342" s="98">
        <f>IF(N342="nulová",J342,0)</f>
        <v>0</v>
      </c>
      <c r="BJ342" s="16" t="s">
        <v>177</v>
      </c>
      <c r="BK342" s="193">
        <f>ROUND(I342*H342,3)</f>
        <v>0</v>
      </c>
      <c r="BL342" s="16" t="s">
        <v>204</v>
      </c>
      <c r="BM342" s="192" t="s">
        <v>540</v>
      </c>
    </row>
    <row r="343" spans="1:65" s="12" customFormat="1" ht="26" customHeight="1" x14ac:dyDescent="0.35">
      <c r="B343" s="168"/>
      <c r="D343" s="169" t="s">
        <v>76</v>
      </c>
      <c r="E343" s="170" t="s">
        <v>532</v>
      </c>
      <c r="F343" s="170" t="s">
        <v>541</v>
      </c>
      <c r="I343" s="171"/>
      <c r="J343" s="172">
        <f>BK343</f>
        <v>0</v>
      </c>
      <c r="L343" s="168"/>
      <c r="M343" s="173"/>
      <c r="N343" s="174"/>
      <c r="O343" s="174"/>
      <c r="P343" s="175">
        <f>P344+P353+P357</f>
        <v>0</v>
      </c>
      <c r="Q343" s="174"/>
      <c r="R343" s="175">
        <f>R344+R353+R357</f>
        <v>7.3640859999999995</v>
      </c>
      <c r="S343" s="174"/>
      <c r="T343" s="176">
        <f>T344+T353+T357</f>
        <v>0</v>
      </c>
      <c r="AR343" s="169" t="s">
        <v>85</v>
      </c>
      <c r="AT343" s="177" t="s">
        <v>76</v>
      </c>
      <c r="AU343" s="177" t="s">
        <v>77</v>
      </c>
      <c r="AY343" s="169" t="s">
        <v>197</v>
      </c>
      <c r="BK343" s="178">
        <f>BK344+BK353+BK357</f>
        <v>0</v>
      </c>
    </row>
    <row r="344" spans="1:65" s="12" customFormat="1" ht="22.75" customHeight="1" x14ac:dyDescent="0.25">
      <c r="B344" s="168"/>
      <c r="D344" s="169" t="s">
        <v>76</v>
      </c>
      <c r="E344" s="179" t="s">
        <v>542</v>
      </c>
      <c r="F344" s="179" t="s">
        <v>543</v>
      </c>
      <c r="I344" s="171"/>
      <c r="J344" s="180">
        <f>BK344</f>
        <v>0</v>
      </c>
      <c r="L344" s="168"/>
      <c r="M344" s="173"/>
      <c r="N344" s="174"/>
      <c r="O344" s="174"/>
      <c r="P344" s="175">
        <f>SUM(P345:P352)</f>
        <v>0</v>
      </c>
      <c r="Q344" s="174"/>
      <c r="R344" s="175">
        <f>SUM(R345:R352)</f>
        <v>2.5377651999999999</v>
      </c>
      <c r="S344" s="174"/>
      <c r="T344" s="176">
        <f>SUM(T345:T352)</f>
        <v>0</v>
      </c>
      <c r="AR344" s="169" t="s">
        <v>85</v>
      </c>
      <c r="AT344" s="177" t="s">
        <v>76</v>
      </c>
      <c r="AU344" s="177" t="s">
        <v>85</v>
      </c>
      <c r="AY344" s="169" t="s">
        <v>197</v>
      </c>
      <c r="BK344" s="178">
        <f>SUM(BK345:BK352)</f>
        <v>0</v>
      </c>
    </row>
    <row r="345" spans="1:65" s="2" customFormat="1" ht="24" customHeight="1" x14ac:dyDescent="0.2">
      <c r="A345" s="32"/>
      <c r="B345" s="149"/>
      <c r="C345" s="181" t="s">
        <v>544</v>
      </c>
      <c r="D345" s="181" t="s">
        <v>200</v>
      </c>
      <c r="E345" s="182" t="s">
        <v>545</v>
      </c>
      <c r="F345" s="183" t="s">
        <v>546</v>
      </c>
      <c r="G345" s="184" t="s">
        <v>224</v>
      </c>
      <c r="H345" s="185">
        <v>166.09</v>
      </c>
      <c r="I345" s="186"/>
      <c r="J345" s="185">
        <f>ROUND(I345*H345,3)</f>
        <v>0</v>
      </c>
      <c r="K345" s="187"/>
      <c r="L345" s="33"/>
      <c r="M345" s="188" t="s">
        <v>1</v>
      </c>
      <c r="N345" s="189" t="s">
        <v>43</v>
      </c>
      <c r="O345" s="58"/>
      <c r="P345" s="190">
        <f>O345*H345</f>
        <v>0</v>
      </c>
      <c r="Q345" s="190">
        <v>0</v>
      </c>
      <c r="R345" s="190">
        <f>Q345*H345</f>
        <v>0</v>
      </c>
      <c r="S345" s="190">
        <v>0</v>
      </c>
      <c r="T345" s="191">
        <f>S345*H345</f>
        <v>0</v>
      </c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R345" s="192" t="s">
        <v>204</v>
      </c>
      <c r="AT345" s="192" t="s">
        <v>200</v>
      </c>
      <c r="AU345" s="192" t="s">
        <v>177</v>
      </c>
      <c r="AY345" s="16" t="s">
        <v>197</v>
      </c>
      <c r="BE345" s="98">
        <f>IF(N345="základná",J345,0)</f>
        <v>0</v>
      </c>
      <c r="BF345" s="98">
        <f>IF(N345="znížená",J345,0)</f>
        <v>0</v>
      </c>
      <c r="BG345" s="98">
        <f>IF(N345="zákl. prenesená",J345,0)</f>
        <v>0</v>
      </c>
      <c r="BH345" s="98">
        <f>IF(N345="zníž. prenesená",J345,0)</f>
        <v>0</v>
      </c>
      <c r="BI345" s="98">
        <f>IF(N345="nulová",J345,0)</f>
        <v>0</v>
      </c>
      <c r="BJ345" s="16" t="s">
        <v>177</v>
      </c>
      <c r="BK345" s="193">
        <f>ROUND(I345*H345,3)</f>
        <v>0</v>
      </c>
      <c r="BL345" s="16" t="s">
        <v>204</v>
      </c>
      <c r="BM345" s="192" t="s">
        <v>547</v>
      </c>
    </row>
    <row r="346" spans="1:65" s="13" customFormat="1" x14ac:dyDescent="0.2">
      <c r="B346" s="194"/>
      <c r="D346" s="195" t="s">
        <v>206</v>
      </c>
      <c r="E346" s="196" t="s">
        <v>1</v>
      </c>
      <c r="F346" s="197" t="s">
        <v>548</v>
      </c>
      <c r="H346" s="198">
        <v>166.09</v>
      </c>
      <c r="I346" s="199"/>
      <c r="L346" s="194"/>
      <c r="M346" s="200"/>
      <c r="N346" s="201"/>
      <c r="O346" s="201"/>
      <c r="P346" s="201"/>
      <c r="Q346" s="201"/>
      <c r="R346" s="201"/>
      <c r="S346" s="201"/>
      <c r="T346" s="202"/>
      <c r="AT346" s="196" t="s">
        <v>206</v>
      </c>
      <c r="AU346" s="196" t="s">
        <v>177</v>
      </c>
      <c r="AV346" s="13" t="s">
        <v>177</v>
      </c>
      <c r="AW346" s="13" t="s">
        <v>3</v>
      </c>
      <c r="AX346" s="13" t="s">
        <v>85</v>
      </c>
      <c r="AY346" s="196" t="s">
        <v>197</v>
      </c>
    </row>
    <row r="347" spans="1:65" s="2" customFormat="1" ht="16.5" customHeight="1" x14ac:dyDescent="0.2">
      <c r="A347" s="32"/>
      <c r="B347" s="149"/>
      <c r="C347" s="203" t="s">
        <v>549</v>
      </c>
      <c r="D347" s="203" t="s">
        <v>369</v>
      </c>
      <c r="E347" s="204" t="s">
        <v>550</v>
      </c>
      <c r="F347" s="205" t="s">
        <v>551</v>
      </c>
      <c r="G347" s="206" t="s">
        <v>335</v>
      </c>
      <c r="H347" s="207">
        <v>0.16600000000000001</v>
      </c>
      <c r="I347" s="208"/>
      <c r="J347" s="207">
        <f>ROUND(I347*H347,3)</f>
        <v>0</v>
      </c>
      <c r="K347" s="209"/>
      <c r="L347" s="210"/>
      <c r="M347" s="211" t="s">
        <v>1</v>
      </c>
      <c r="N347" s="212" t="s">
        <v>43</v>
      </c>
      <c r="O347" s="58"/>
      <c r="P347" s="190">
        <f>O347*H347</f>
        <v>0</v>
      </c>
      <c r="Q347" s="190">
        <v>1</v>
      </c>
      <c r="R347" s="190">
        <f>Q347*H347</f>
        <v>0.16600000000000001</v>
      </c>
      <c r="S347" s="190">
        <v>0</v>
      </c>
      <c r="T347" s="191">
        <f>S347*H347</f>
        <v>0</v>
      </c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R347" s="192" t="s">
        <v>248</v>
      </c>
      <c r="AT347" s="192" t="s">
        <v>369</v>
      </c>
      <c r="AU347" s="192" t="s">
        <v>177</v>
      </c>
      <c r="AY347" s="16" t="s">
        <v>197</v>
      </c>
      <c r="BE347" s="98">
        <f>IF(N347="základná",J347,0)</f>
        <v>0</v>
      </c>
      <c r="BF347" s="98">
        <f>IF(N347="znížená",J347,0)</f>
        <v>0</v>
      </c>
      <c r="BG347" s="98">
        <f>IF(N347="zákl. prenesená",J347,0)</f>
        <v>0</v>
      </c>
      <c r="BH347" s="98">
        <f>IF(N347="zníž. prenesená",J347,0)</f>
        <v>0</v>
      </c>
      <c r="BI347" s="98">
        <f>IF(N347="nulová",J347,0)</f>
        <v>0</v>
      </c>
      <c r="BJ347" s="16" t="s">
        <v>177</v>
      </c>
      <c r="BK347" s="193">
        <f>ROUND(I347*H347,3)</f>
        <v>0</v>
      </c>
      <c r="BL347" s="16" t="s">
        <v>204</v>
      </c>
      <c r="BM347" s="192" t="s">
        <v>552</v>
      </c>
    </row>
    <row r="348" spans="1:65" s="13" customFormat="1" x14ac:dyDescent="0.2">
      <c r="B348" s="194"/>
      <c r="D348" s="195" t="s">
        <v>206</v>
      </c>
      <c r="F348" s="197" t="s">
        <v>553</v>
      </c>
      <c r="H348" s="198">
        <v>0.16600000000000001</v>
      </c>
      <c r="I348" s="199"/>
      <c r="L348" s="194"/>
      <c r="M348" s="200"/>
      <c r="N348" s="201"/>
      <c r="O348" s="201"/>
      <c r="P348" s="201"/>
      <c r="Q348" s="201"/>
      <c r="R348" s="201"/>
      <c r="S348" s="201"/>
      <c r="T348" s="202"/>
      <c r="AT348" s="196" t="s">
        <v>206</v>
      </c>
      <c r="AU348" s="196" t="s">
        <v>177</v>
      </c>
      <c r="AV348" s="13" t="s">
        <v>177</v>
      </c>
      <c r="AW348" s="13" t="s">
        <v>4</v>
      </c>
      <c r="AX348" s="13" t="s">
        <v>85</v>
      </c>
      <c r="AY348" s="196" t="s">
        <v>197</v>
      </c>
    </row>
    <row r="349" spans="1:65" s="2" customFormat="1" ht="24" customHeight="1" x14ac:dyDescent="0.2">
      <c r="A349" s="32"/>
      <c r="B349" s="149"/>
      <c r="C349" s="181" t="s">
        <v>554</v>
      </c>
      <c r="D349" s="181" t="s">
        <v>200</v>
      </c>
      <c r="E349" s="182" t="s">
        <v>555</v>
      </c>
      <c r="F349" s="183" t="s">
        <v>556</v>
      </c>
      <c r="G349" s="184" t="s">
        <v>224</v>
      </c>
      <c r="H349" s="185">
        <v>332.18</v>
      </c>
      <c r="I349" s="186"/>
      <c r="J349" s="185">
        <f>ROUND(I349*H349,3)</f>
        <v>0</v>
      </c>
      <c r="K349" s="187"/>
      <c r="L349" s="33"/>
      <c r="M349" s="188" t="s">
        <v>1</v>
      </c>
      <c r="N349" s="189" t="s">
        <v>43</v>
      </c>
      <c r="O349" s="58"/>
      <c r="P349" s="190">
        <f>O349*H349</f>
        <v>0</v>
      </c>
      <c r="Q349" s="190">
        <v>5.4000000000000001E-4</v>
      </c>
      <c r="R349" s="190">
        <f>Q349*H349</f>
        <v>0.17937720000000001</v>
      </c>
      <c r="S349" s="190">
        <v>0</v>
      </c>
      <c r="T349" s="191">
        <f>S349*H349</f>
        <v>0</v>
      </c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R349" s="192" t="s">
        <v>204</v>
      </c>
      <c r="AT349" s="192" t="s">
        <v>200</v>
      </c>
      <c r="AU349" s="192" t="s">
        <v>177</v>
      </c>
      <c r="AY349" s="16" t="s">
        <v>197</v>
      </c>
      <c r="BE349" s="98">
        <f>IF(N349="základná",J349,0)</f>
        <v>0</v>
      </c>
      <c r="BF349" s="98">
        <f>IF(N349="znížená",J349,0)</f>
        <v>0</v>
      </c>
      <c r="BG349" s="98">
        <f>IF(N349="zákl. prenesená",J349,0)</f>
        <v>0</v>
      </c>
      <c r="BH349" s="98">
        <f>IF(N349="zníž. prenesená",J349,0)</f>
        <v>0</v>
      </c>
      <c r="BI349" s="98">
        <f>IF(N349="nulová",J349,0)</f>
        <v>0</v>
      </c>
      <c r="BJ349" s="16" t="s">
        <v>177</v>
      </c>
      <c r="BK349" s="193">
        <f>ROUND(I349*H349,3)</f>
        <v>0</v>
      </c>
      <c r="BL349" s="16" t="s">
        <v>204</v>
      </c>
      <c r="BM349" s="192" t="s">
        <v>557</v>
      </c>
    </row>
    <row r="350" spans="1:65" s="13" customFormat="1" x14ac:dyDescent="0.2">
      <c r="B350" s="194"/>
      <c r="D350" s="195" t="s">
        <v>206</v>
      </c>
      <c r="E350" s="196" t="s">
        <v>1</v>
      </c>
      <c r="F350" s="197" t="s">
        <v>558</v>
      </c>
      <c r="H350" s="198">
        <v>332.18</v>
      </c>
      <c r="I350" s="199"/>
      <c r="L350" s="194"/>
      <c r="M350" s="200"/>
      <c r="N350" s="201"/>
      <c r="O350" s="201"/>
      <c r="P350" s="201"/>
      <c r="Q350" s="201"/>
      <c r="R350" s="201"/>
      <c r="S350" s="201"/>
      <c r="T350" s="202"/>
      <c r="AT350" s="196" t="s">
        <v>206</v>
      </c>
      <c r="AU350" s="196" t="s">
        <v>177</v>
      </c>
      <c r="AV350" s="13" t="s">
        <v>177</v>
      </c>
      <c r="AW350" s="13" t="s">
        <v>3</v>
      </c>
      <c r="AX350" s="13" t="s">
        <v>85</v>
      </c>
      <c r="AY350" s="196" t="s">
        <v>197</v>
      </c>
    </row>
    <row r="351" spans="1:65" s="2" customFormat="1" ht="16.5" customHeight="1" x14ac:dyDescent="0.2">
      <c r="A351" s="32"/>
      <c r="B351" s="149"/>
      <c r="C351" s="203" t="s">
        <v>559</v>
      </c>
      <c r="D351" s="203" t="s">
        <v>369</v>
      </c>
      <c r="E351" s="204" t="s">
        <v>560</v>
      </c>
      <c r="F351" s="205" t="s">
        <v>561</v>
      </c>
      <c r="G351" s="206" t="s">
        <v>224</v>
      </c>
      <c r="H351" s="207">
        <v>398.61599999999999</v>
      </c>
      <c r="I351" s="208"/>
      <c r="J351" s="207">
        <f>ROUND(I351*H351,3)</f>
        <v>0</v>
      </c>
      <c r="K351" s="209"/>
      <c r="L351" s="210"/>
      <c r="M351" s="211" t="s">
        <v>1</v>
      </c>
      <c r="N351" s="212" t="s">
        <v>43</v>
      </c>
      <c r="O351" s="58"/>
      <c r="P351" s="190">
        <f>O351*H351</f>
        <v>0</v>
      </c>
      <c r="Q351" s="190">
        <v>5.4999999999999997E-3</v>
      </c>
      <c r="R351" s="190">
        <f>Q351*H351</f>
        <v>2.1923879999999998</v>
      </c>
      <c r="S351" s="190">
        <v>0</v>
      </c>
      <c r="T351" s="191">
        <f>S351*H351</f>
        <v>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R351" s="192" t="s">
        <v>248</v>
      </c>
      <c r="AT351" s="192" t="s">
        <v>369</v>
      </c>
      <c r="AU351" s="192" t="s">
        <v>177</v>
      </c>
      <c r="AY351" s="16" t="s">
        <v>197</v>
      </c>
      <c r="BE351" s="98">
        <f>IF(N351="základná",J351,0)</f>
        <v>0</v>
      </c>
      <c r="BF351" s="98">
        <f>IF(N351="znížená",J351,0)</f>
        <v>0</v>
      </c>
      <c r="BG351" s="98">
        <f>IF(N351="zákl. prenesená",J351,0)</f>
        <v>0</v>
      </c>
      <c r="BH351" s="98">
        <f>IF(N351="zníž. prenesená",J351,0)</f>
        <v>0</v>
      </c>
      <c r="BI351" s="98">
        <f>IF(N351="nulová",J351,0)</f>
        <v>0</v>
      </c>
      <c r="BJ351" s="16" t="s">
        <v>177</v>
      </c>
      <c r="BK351" s="193">
        <f>ROUND(I351*H351,3)</f>
        <v>0</v>
      </c>
      <c r="BL351" s="16" t="s">
        <v>204</v>
      </c>
      <c r="BM351" s="192" t="s">
        <v>562</v>
      </c>
    </row>
    <row r="352" spans="1:65" s="13" customFormat="1" x14ac:dyDescent="0.2">
      <c r="B352" s="194"/>
      <c r="D352" s="195" t="s">
        <v>206</v>
      </c>
      <c r="F352" s="197" t="s">
        <v>563</v>
      </c>
      <c r="H352" s="198">
        <v>398.61599999999999</v>
      </c>
      <c r="I352" s="199"/>
      <c r="L352" s="194"/>
      <c r="M352" s="200"/>
      <c r="N352" s="201"/>
      <c r="O352" s="201"/>
      <c r="P352" s="201"/>
      <c r="Q352" s="201"/>
      <c r="R352" s="201"/>
      <c r="S352" s="201"/>
      <c r="T352" s="202"/>
      <c r="AT352" s="196" t="s">
        <v>206</v>
      </c>
      <c r="AU352" s="196" t="s">
        <v>177</v>
      </c>
      <c r="AV352" s="13" t="s">
        <v>177</v>
      </c>
      <c r="AW352" s="13" t="s">
        <v>4</v>
      </c>
      <c r="AX352" s="13" t="s">
        <v>85</v>
      </c>
      <c r="AY352" s="196" t="s">
        <v>197</v>
      </c>
    </row>
    <row r="353" spans="1:65" s="12" customFormat="1" ht="22.75" customHeight="1" x14ac:dyDescent="0.25">
      <c r="B353" s="168"/>
      <c r="D353" s="169" t="s">
        <v>76</v>
      </c>
      <c r="E353" s="179" t="s">
        <v>564</v>
      </c>
      <c r="F353" s="179" t="s">
        <v>565</v>
      </c>
      <c r="I353" s="171"/>
      <c r="J353" s="180">
        <f>BK353</f>
        <v>0</v>
      </c>
      <c r="L353" s="168"/>
      <c r="M353" s="173"/>
      <c r="N353" s="174"/>
      <c r="O353" s="174"/>
      <c r="P353" s="175">
        <f>SUM(P354:P356)</f>
        <v>0</v>
      </c>
      <c r="Q353" s="174"/>
      <c r="R353" s="175">
        <f>SUM(R354:R356)</f>
        <v>0.63255749999999999</v>
      </c>
      <c r="S353" s="174"/>
      <c r="T353" s="176">
        <f>SUM(T354:T356)</f>
        <v>0</v>
      </c>
      <c r="AR353" s="169" t="s">
        <v>85</v>
      </c>
      <c r="AT353" s="177" t="s">
        <v>76</v>
      </c>
      <c r="AU353" s="177" t="s">
        <v>85</v>
      </c>
      <c r="AY353" s="169" t="s">
        <v>197</v>
      </c>
      <c r="BK353" s="178">
        <f>SUM(BK354:BK356)</f>
        <v>0</v>
      </c>
    </row>
    <row r="354" spans="1:65" s="2" customFormat="1" ht="36" customHeight="1" x14ac:dyDescent="0.2">
      <c r="A354" s="32"/>
      <c r="B354" s="149"/>
      <c r="C354" s="181" t="s">
        <v>566</v>
      </c>
      <c r="D354" s="181" t="s">
        <v>200</v>
      </c>
      <c r="E354" s="182" t="s">
        <v>567</v>
      </c>
      <c r="F354" s="183" t="s">
        <v>568</v>
      </c>
      <c r="G354" s="184" t="s">
        <v>224</v>
      </c>
      <c r="H354" s="185">
        <v>289.5</v>
      </c>
      <c r="I354" s="186"/>
      <c r="J354" s="185">
        <f>ROUND(I354*H354,3)</f>
        <v>0</v>
      </c>
      <c r="K354" s="187"/>
      <c r="L354" s="33"/>
      <c r="M354" s="188" t="s">
        <v>1</v>
      </c>
      <c r="N354" s="189" t="s">
        <v>43</v>
      </c>
      <c r="O354" s="58"/>
      <c r="P354" s="190">
        <f>O354*H354</f>
        <v>0</v>
      </c>
      <c r="Q354" s="190">
        <v>0</v>
      </c>
      <c r="R354" s="190">
        <f>Q354*H354</f>
        <v>0</v>
      </c>
      <c r="S354" s="190">
        <v>0</v>
      </c>
      <c r="T354" s="191">
        <f>S354*H354</f>
        <v>0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R354" s="192" t="s">
        <v>204</v>
      </c>
      <c r="AT354" s="192" t="s">
        <v>200</v>
      </c>
      <c r="AU354" s="192" t="s">
        <v>177</v>
      </c>
      <c r="AY354" s="16" t="s">
        <v>197</v>
      </c>
      <c r="BE354" s="98">
        <f>IF(N354="základná",J354,0)</f>
        <v>0</v>
      </c>
      <c r="BF354" s="98">
        <f>IF(N354="znížená",J354,0)</f>
        <v>0</v>
      </c>
      <c r="BG354" s="98">
        <f>IF(N354="zákl. prenesená",J354,0)</f>
        <v>0</v>
      </c>
      <c r="BH354" s="98">
        <f>IF(N354="zníž. prenesená",J354,0)</f>
        <v>0</v>
      </c>
      <c r="BI354" s="98">
        <f>IF(N354="nulová",J354,0)</f>
        <v>0</v>
      </c>
      <c r="BJ354" s="16" t="s">
        <v>177</v>
      </c>
      <c r="BK354" s="193">
        <f>ROUND(I354*H354,3)</f>
        <v>0</v>
      </c>
      <c r="BL354" s="16" t="s">
        <v>204</v>
      </c>
      <c r="BM354" s="192" t="s">
        <v>569</v>
      </c>
    </row>
    <row r="355" spans="1:65" s="13" customFormat="1" x14ac:dyDescent="0.2">
      <c r="B355" s="194"/>
      <c r="D355" s="195" t="s">
        <v>206</v>
      </c>
      <c r="E355" s="196" t="s">
        <v>1</v>
      </c>
      <c r="F355" s="197" t="s">
        <v>570</v>
      </c>
      <c r="H355" s="198">
        <v>289.5</v>
      </c>
      <c r="I355" s="199"/>
      <c r="L355" s="194"/>
      <c r="M355" s="200"/>
      <c r="N355" s="201"/>
      <c r="O355" s="201"/>
      <c r="P355" s="201"/>
      <c r="Q355" s="201"/>
      <c r="R355" s="201"/>
      <c r="S355" s="201"/>
      <c r="T355" s="202"/>
      <c r="AT355" s="196" t="s">
        <v>206</v>
      </c>
      <c r="AU355" s="196" t="s">
        <v>177</v>
      </c>
      <c r="AV355" s="13" t="s">
        <v>177</v>
      </c>
      <c r="AW355" s="13" t="s">
        <v>3</v>
      </c>
      <c r="AX355" s="13" t="s">
        <v>85</v>
      </c>
      <c r="AY355" s="196" t="s">
        <v>197</v>
      </c>
    </row>
    <row r="356" spans="1:65" s="2" customFormat="1" ht="36" customHeight="1" x14ac:dyDescent="0.2">
      <c r="A356" s="32"/>
      <c r="B356" s="149"/>
      <c r="C356" s="203" t="s">
        <v>571</v>
      </c>
      <c r="D356" s="203" t="s">
        <v>369</v>
      </c>
      <c r="E356" s="204" t="s">
        <v>572</v>
      </c>
      <c r="F356" s="205" t="s">
        <v>573</v>
      </c>
      <c r="G356" s="206" t="s">
        <v>224</v>
      </c>
      <c r="H356" s="207">
        <v>332.92500000000001</v>
      </c>
      <c r="I356" s="208"/>
      <c r="J356" s="207">
        <f>ROUND(I356*H356,3)</f>
        <v>0</v>
      </c>
      <c r="K356" s="209"/>
      <c r="L356" s="210"/>
      <c r="M356" s="211" t="s">
        <v>1</v>
      </c>
      <c r="N356" s="212" t="s">
        <v>43</v>
      </c>
      <c r="O356" s="58"/>
      <c r="P356" s="190">
        <f>O356*H356</f>
        <v>0</v>
      </c>
      <c r="Q356" s="190">
        <v>1.9E-3</v>
      </c>
      <c r="R356" s="190">
        <f>Q356*H356</f>
        <v>0.63255749999999999</v>
      </c>
      <c r="S356" s="190">
        <v>0</v>
      </c>
      <c r="T356" s="191">
        <f>S356*H356</f>
        <v>0</v>
      </c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R356" s="192" t="s">
        <v>248</v>
      </c>
      <c r="AT356" s="192" t="s">
        <v>369</v>
      </c>
      <c r="AU356" s="192" t="s">
        <v>177</v>
      </c>
      <c r="AY356" s="16" t="s">
        <v>197</v>
      </c>
      <c r="BE356" s="98">
        <f>IF(N356="základná",J356,0)</f>
        <v>0</v>
      </c>
      <c r="BF356" s="98">
        <f>IF(N356="znížená",J356,0)</f>
        <v>0</v>
      </c>
      <c r="BG356" s="98">
        <f>IF(N356="zákl. prenesená",J356,0)</f>
        <v>0</v>
      </c>
      <c r="BH356" s="98">
        <f>IF(N356="zníž. prenesená",J356,0)</f>
        <v>0</v>
      </c>
      <c r="BI356" s="98">
        <f>IF(N356="nulová",J356,0)</f>
        <v>0</v>
      </c>
      <c r="BJ356" s="16" t="s">
        <v>177</v>
      </c>
      <c r="BK356" s="193">
        <f>ROUND(I356*H356,3)</f>
        <v>0</v>
      </c>
      <c r="BL356" s="16" t="s">
        <v>204</v>
      </c>
      <c r="BM356" s="192" t="s">
        <v>574</v>
      </c>
    </row>
    <row r="357" spans="1:65" s="12" customFormat="1" ht="22.75" customHeight="1" x14ac:dyDescent="0.25">
      <c r="B357" s="168"/>
      <c r="D357" s="169" t="s">
        <v>76</v>
      </c>
      <c r="E357" s="179" t="s">
        <v>575</v>
      </c>
      <c r="F357" s="179" t="s">
        <v>576</v>
      </c>
      <c r="I357" s="171"/>
      <c r="J357" s="180">
        <f>BK357</f>
        <v>0</v>
      </c>
      <c r="L357" s="168"/>
      <c r="M357" s="173"/>
      <c r="N357" s="174"/>
      <c r="O357" s="174"/>
      <c r="P357" s="175">
        <f>SUM(P358:P372)</f>
        <v>0</v>
      </c>
      <c r="Q357" s="174"/>
      <c r="R357" s="175">
        <f>SUM(R358:R372)</f>
        <v>4.1937632999999996</v>
      </c>
      <c r="S357" s="174"/>
      <c r="T357" s="176">
        <f>SUM(T358:T372)</f>
        <v>0</v>
      </c>
      <c r="AR357" s="169" t="s">
        <v>85</v>
      </c>
      <c r="AT357" s="177" t="s">
        <v>76</v>
      </c>
      <c r="AU357" s="177" t="s">
        <v>85</v>
      </c>
      <c r="AY357" s="169" t="s">
        <v>197</v>
      </c>
      <c r="BK357" s="178">
        <f>SUM(BK358:BK372)</f>
        <v>0</v>
      </c>
    </row>
    <row r="358" spans="1:65" s="2" customFormat="1" ht="24" customHeight="1" x14ac:dyDescent="0.2">
      <c r="A358" s="32"/>
      <c r="B358" s="149"/>
      <c r="C358" s="181" t="s">
        <v>577</v>
      </c>
      <c r="D358" s="181" t="s">
        <v>200</v>
      </c>
      <c r="E358" s="182" t="s">
        <v>578</v>
      </c>
      <c r="F358" s="183" t="s">
        <v>579</v>
      </c>
      <c r="G358" s="184" t="s">
        <v>224</v>
      </c>
      <c r="H358" s="185">
        <v>253.52</v>
      </c>
      <c r="I358" s="186"/>
      <c r="J358" s="185">
        <f>ROUND(I358*H358,3)</f>
        <v>0</v>
      </c>
      <c r="K358" s="187"/>
      <c r="L358" s="33"/>
      <c r="M358" s="188" t="s">
        <v>1</v>
      </c>
      <c r="N358" s="189" t="s">
        <v>43</v>
      </c>
      <c r="O358" s="58"/>
      <c r="P358" s="190">
        <f>O358*H358</f>
        <v>0</v>
      </c>
      <c r="Q358" s="190">
        <v>3.5000000000000001E-3</v>
      </c>
      <c r="R358" s="190">
        <f>Q358*H358</f>
        <v>0.88732000000000011</v>
      </c>
      <c r="S358" s="190">
        <v>0</v>
      </c>
      <c r="T358" s="191">
        <f>S358*H358</f>
        <v>0</v>
      </c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R358" s="192" t="s">
        <v>204</v>
      </c>
      <c r="AT358" s="192" t="s">
        <v>200</v>
      </c>
      <c r="AU358" s="192" t="s">
        <v>177</v>
      </c>
      <c r="AY358" s="16" t="s">
        <v>197</v>
      </c>
      <c r="BE358" s="98">
        <f>IF(N358="základná",J358,0)</f>
        <v>0</v>
      </c>
      <c r="BF358" s="98">
        <f>IF(N358="znížená",J358,0)</f>
        <v>0</v>
      </c>
      <c r="BG358" s="98">
        <f>IF(N358="zákl. prenesená",J358,0)</f>
        <v>0</v>
      </c>
      <c r="BH358" s="98">
        <f>IF(N358="zníž. prenesená",J358,0)</f>
        <v>0</v>
      </c>
      <c r="BI358" s="98">
        <f>IF(N358="nulová",J358,0)</f>
        <v>0</v>
      </c>
      <c r="BJ358" s="16" t="s">
        <v>177</v>
      </c>
      <c r="BK358" s="193">
        <f>ROUND(I358*H358,3)</f>
        <v>0</v>
      </c>
      <c r="BL358" s="16" t="s">
        <v>204</v>
      </c>
      <c r="BM358" s="192" t="s">
        <v>580</v>
      </c>
    </row>
    <row r="359" spans="1:65" s="13" customFormat="1" x14ac:dyDescent="0.2">
      <c r="B359" s="194"/>
      <c r="D359" s="195" t="s">
        <v>206</v>
      </c>
      <c r="E359" s="196" t="s">
        <v>1</v>
      </c>
      <c r="F359" s="197" t="s">
        <v>423</v>
      </c>
      <c r="H359" s="198">
        <v>253.52</v>
      </c>
      <c r="I359" s="199"/>
      <c r="L359" s="194"/>
      <c r="M359" s="200"/>
      <c r="N359" s="201"/>
      <c r="O359" s="201"/>
      <c r="P359" s="201"/>
      <c r="Q359" s="201"/>
      <c r="R359" s="201"/>
      <c r="S359" s="201"/>
      <c r="T359" s="202"/>
      <c r="AT359" s="196" t="s">
        <v>206</v>
      </c>
      <c r="AU359" s="196" t="s">
        <v>177</v>
      </c>
      <c r="AV359" s="13" t="s">
        <v>177</v>
      </c>
      <c r="AW359" s="13" t="s">
        <v>3</v>
      </c>
      <c r="AX359" s="13" t="s">
        <v>85</v>
      </c>
      <c r="AY359" s="196" t="s">
        <v>197</v>
      </c>
    </row>
    <row r="360" spans="1:65" s="2" customFormat="1" ht="16.5" customHeight="1" x14ac:dyDescent="0.2">
      <c r="A360" s="32"/>
      <c r="B360" s="149"/>
      <c r="C360" s="203" t="s">
        <v>581</v>
      </c>
      <c r="D360" s="203" t="s">
        <v>369</v>
      </c>
      <c r="E360" s="204" t="s">
        <v>582</v>
      </c>
      <c r="F360" s="205" t="s">
        <v>583</v>
      </c>
      <c r="G360" s="206" t="s">
        <v>224</v>
      </c>
      <c r="H360" s="207">
        <v>258.58999999999997</v>
      </c>
      <c r="I360" s="208"/>
      <c r="J360" s="207">
        <f>ROUND(I360*H360,3)</f>
        <v>0</v>
      </c>
      <c r="K360" s="209"/>
      <c r="L360" s="210"/>
      <c r="M360" s="211" t="s">
        <v>1</v>
      </c>
      <c r="N360" s="212" t="s">
        <v>43</v>
      </c>
      <c r="O360" s="58"/>
      <c r="P360" s="190">
        <f>O360*H360</f>
        <v>0</v>
      </c>
      <c r="Q360" s="190">
        <v>2.15E-3</v>
      </c>
      <c r="R360" s="190">
        <f>Q360*H360</f>
        <v>0.55596849999999998</v>
      </c>
      <c r="S360" s="190">
        <v>0</v>
      </c>
      <c r="T360" s="191">
        <f>S360*H360</f>
        <v>0</v>
      </c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R360" s="192" t="s">
        <v>248</v>
      </c>
      <c r="AT360" s="192" t="s">
        <v>369</v>
      </c>
      <c r="AU360" s="192" t="s">
        <v>177</v>
      </c>
      <c r="AY360" s="16" t="s">
        <v>197</v>
      </c>
      <c r="BE360" s="98">
        <f>IF(N360="základná",J360,0)</f>
        <v>0</v>
      </c>
      <c r="BF360" s="98">
        <f>IF(N360="znížená",J360,0)</f>
        <v>0</v>
      </c>
      <c r="BG360" s="98">
        <f>IF(N360="zákl. prenesená",J360,0)</f>
        <v>0</v>
      </c>
      <c r="BH360" s="98">
        <f>IF(N360="zníž. prenesená",J360,0)</f>
        <v>0</v>
      </c>
      <c r="BI360" s="98">
        <f>IF(N360="nulová",J360,0)</f>
        <v>0</v>
      </c>
      <c r="BJ360" s="16" t="s">
        <v>177</v>
      </c>
      <c r="BK360" s="193">
        <f>ROUND(I360*H360,3)</f>
        <v>0</v>
      </c>
      <c r="BL360" s="16" t="s">
        <v>204</v>
      </c>
      <c r="BM360" s="192" t="s">
        <v>584</v>
      </c>
    </row>
    <row r="361" spans="1:65" s="13" customFormat="1" x14ac:dyDescent="0.2">
      <c r="B361" s="194"/>
      <c r="D361" s="195" t="s">
        <v>206</v>
      </c>
      <c r="F361" s="197" t="s">
        <v>585</v>
      </c>
      <c r="H361" s="198">
        <v>258.58999999999997</v>
      </c>
      <c r="I361" s="199"/>
      <c r="L361" s="194"/>
      <c r="M361" s="200"/>
      <c r="N361" s="201"/>
      <c r="O361" s="201"/>
      <c r="P361" s="201"/>
      <c r="Q361" s="201"/>
      <c r="R361" s="201"/>
      <c r="S361" s="201"/>
      <c r="T361" s="202"/>
      <c r="AT361" s="196" t="s">
        <v>206</v>
      </c>
      <c r="AU361" s="196" t="s">
        <v>177</v>
      </c>
      <c r="AV361" s="13" t="s">
        <v>177</v>
      </c>
      <c r="AW361" s="13" t="s">
        <v>4</v>
      </c>
      <c r="AX361" s="13" t="s">
        <v>85</v>
      </c>
      <c r="AY361" s="196" t="s">
        <v>197</v>
      </c>
    </row>
    <row r="362" spans="1:65" s="2" customFormat="1" ht="16.5" customHeight="1" x14ac:dyDescent="0.2">
      <c r="A362" s="32"/>
      <c r="B362" s="149"/>
      <c r="C362" s="181" t="s">
        <v>586</v>
      </c>
      <c r="D362" s="181" t="s">
        <v>200</v>
      </c>
      <c r="E362" s="182" t="s">
        <v>587</v>
      </c>
      <c r="F362" s="183" t="s">
        <v>588</v>
      </c>
      <c r="G362" s="184" t="s">
        <v>271</v>
      </c>
      <c r="H362" s="185">
        <v>57.1</v>
      </c>
      <c r="I362" s="186"/>
      <c r="J362" s="185">
        <f>ROUND(I362*H362,3)</f>
        <v>0</v>
      </c>
      <c r="K362" s="187"/>
      <c r="L362" s="33"/>
      <c r="M362" s="188" t="s">
        <v>1</v>
      </c>
      <c r="N362" s="189" t="s">
        <v>43</v>
      </c>
      <c r="O362" s="58"/>
      <c r="P362" s="190">
        <f>O362*H362</f>
        <v>0</v>
      </c>
      <c r="Q362" s="190">
        <v>6.9999999999999994E-5</v>
      </c>
      <c r="R362" s="190">
        <f>Q362*H362</f>
        <v>3.9969999999999997E-3</v>
      </c>
      <c r="S362" s="190">
        <v>0</v>
      </c>
      <c r="T362" s="191">
        <f>S362*H362</f>
        <v>0</v>
      </c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R362" s="192" t="s">
        <v>204</v>
      </c>
      <c r="AT362" s="192" t="s">
        <v>200</v>
      </c>
      <c r="AU362" s="192" t="s">
        <v>177</v>
      </c>
      <c r="AY362" s="16" t="s">
        <v>197</v>
      </c>
      <c r="BE362" s="98">
        <f>IF(N362="základná",J362,0)</f>
        <v>0</v>
      </c>
      <c r="BF362" s="98">
        <f>IF(N362="znížená",J362,0)</f>
        <v>0</v>
      </c>
      <c r="BG362" s="98">
        <f>IF(N362="zákl. prenesená",J362,0)</f>
        <v>0</v>
      </c>
      <c r="BH362" s="98">
        <f>IF(N362="zníž. prenesená",J362,0)</f>
        <v>0</v>
      </c>
      <c r="BI362" s="98">
        <f>IF(N362="nulová",J362,0)</f>
        <v>0</v>
      </c>
      <c r="BJ362" s="16" t="s">
        <v>177</v>
      </c>
      <c r="BK362" s="193">
        <f>ROUND(I362*H362,3)</f>
        <v>0</v>
      </c>
      <c r="BL362" s="16" t="s">
        <v>204</v>
      </c>
      <c r="BM362" s="192" t="s">
        <v>589</v>
      </c>
    </row>
    <row r="363" spans="1:65" s="13" customFormat="1" x14ac:dyDescent="0.2">
      <c r="B363" s="194"/>
      <c r="D363" s="195" t="s">
        <v>206</v>
      </c>
      <c r="E363" s="196" t="s">
        <v>1</v>
      </c>
      <c r="F363" s="197" t="s">
        <v>590</v>
      </c>
      <c r="H363" s="198">
        <v>57.1</v>
      </c>
      <c r="I363" s="199"/>
      <c r="L363" s="194"/>
      <c r="M363" s="200"/>
      <c r="N363" s="201"/>
      <c r="O363" s="201"/>
      <c r="P363" s="201"/>
      <c r="Q363" s="201"/>
      <c r="R363" s="201"/>
      <c r="S363" s="201"/>
      <c r="T363" s="202"/>
      <c r="AT363" s="196" t="s">
        <v>206</v>
      </c>
      <c r="AU363" s="196" t="s">
        <v>177</v>
      </c>
      <c r="AV363" s="13" t="s">
        <v>177</v>
      </c>
      <c r="AW363" s="13" t="s">
        <v>3</v>
      </c>
      <c r="AX363" s="13" t="s">
        <v>85</v>
      </c>
      <c r="AY363" s="196" t="s">
        <v>197</v>
      </c>
    </row>
    <row r="364" spans="1:65" s="2" customFormat="1" ht="16.5" customHeight="1" x14ac:dyDescent="0.2">
      <c r="A364" s="32"/>
      <c r="B364" s="149"/>
      <c r="C364" s="181" t="s">
        <v>591</v>
      </c>
      <c r="D364" s="181" t="s">
        <v>200</v>
      </c>
      <c r="E364" s="182" t="s">
        <v>592</v>
      </c>
      <c r="F364" s="183" t="s">
        <v>593</v>
      </c>
      <c r="G364" s="184" t="s">
        <v>271</v>
      </c>
      <c r="H364" s="185">
        <v>81.62</v>
      </c>
      <c r="I364" s="186"/>
      <c r="J364" s="185">
        <f>ROUND(I364*H364,3)</f>
        <v>0</v>
      </c>
      <c r="K364" s="187"/>
      <c r="L364" s="33"/>
      <c r="M364" s="188" t="s">
        <v>1</v>
      </c>
      <c r="N364" s="189" t="s">
        <v>43</v>
      </c>
      <c r="O364" s="58"/>
      <c r="P364" s="190">
        <f>O364*H364</f>
        <v>0</v>
      </c>
      <c r="Q364" s="190">
        <v>8.0000000000000007E-5</v>
      </c>
      <c r="R364" s="190">
        <f>Q364*H364</f>
        <v>6.5296000000000009E-3</v>
      </c>
      <c r="S364" s="190">
        <v>0</v>
      </c>
      <c r="T364" s="191">
        <f>S364*H364</f>
        <v>0</v>
      </c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R364" s="192" t="s">
        <v>204</v>
      </c>
      <c r="AT364" s="192" t="s">
        <v>200</v>
      </c>
      <c r="AU364" s="192" t="s">
        <v>177</v>
      </c>
      <c r="AY364" s="16" t="s">
        <v>197</v>
      </c>
      <c r="BE364" s="98">
        <f>IF(N364="základná",J364,0)</f>
        <v>0</v>
      </c>
      <c r="BF364" s="98">
        <f>IF(N364="znížená",J364,0)</f>
        <v>0</v>
      </c>
      <c r="BG364" s="98">
        <f>IF(N364="zákl. prenesená",J364,0)</f>
        <v>0</v>
      </c>
      <c r="BH364" s="98">
        <f>IF(N364="zníž. prenesená",J364,0)</f>
        <v>0</v>
      </c>
      <c r="BI364" s="98">
        <f>IF(N364="nulová",J364,0)</f>
        <v>0</v>
      </c>
      <c r="BJ364" s="16" t="s">
        <v>177</v>
      </c>
      <c r="BK364" s="193">
        <f>ROUND(I364*H364,3)</f>
        <v>0</v>
      </c>
      <c r="BL364" s="16" t="s">
        <v>204</v>
      </c>
      <c r="BM364" s="192" t="s">
        <v>594</v>
      </c>
    </row>
    <row r="365" spans="1:65" s="13" customFormat="1" x14ac:dyDescent="0.2">
      <c r="B365" s="194"/>
      <c r="D365" s="195" t="s">
        <v>206</v>
      </c>
      <c r="E365" s="196" t="s">
        <v>1</v>
      </c>
      <c r="F365" s="197" t="s">
        <v>595</v>
      </c>
      <c r="H365" s="198">
        <v>81.62</v>
      </c>
      <c r="I365" s="199"/>
      <c r="L365" s="194"/>
      <c r="M365" s="200"/>
      <c r="N365" s="201"/>
      <c r="O365" s="201"/>
      <c r="P365" s="201"/>
      <c r="Q365" s="201"/>
      <c r="R365" s="201"/>
      <c r="S365" s="201"/>
      <c r="T365" s="202"/>
      <c r="AT365" s="196" t="s">
        <v>206</v>
      </c>
      <c r="AU365" s="196" t="s">
        <v>177</v>
      </c>
      <c r="AV365" s="13" t="s">
        <v>177</v>
      </c>
      <c r="AW365" s="13" t="s">
        <v>3</v>
      </c>
      <c r="AX365" s="13" t="s">
        <v>85</v>
      </c>
      <c r="AY365" s="196" t="s">
        <v>197</v>
      </c>
    </row>
    <row r="366" spans="1:65" s="2" customFormat="1" ht="16.5" customHeight="1" x14ac:dyDescent="0.2">
      <c r="A366" s="32"/>
      <c r="B366" s="149"/>
      <c r="C366" s="181" t="s">
        <v>596</v>
      </c>
      <c r="D366" s="181" t="s">
        <v>200</v>
      </c>
      <c r="E366" s="182" t="s">
        <v>597</v>
      </c>
      <c r="F366" s="183" t="s">
        <v>598</v>
      </c>
      <c r="G366" s="184" t="s">
        <v>271</v>
      </c>
      <c r="H366" s="185">
        <v>44.06</v>
      </c>
      <c r="I366" s="186"/>
      <c r="J366" s="185">
        <f>ROUND(I366*H366,3)</f>
        <v>0</v>
      </c>
      <c r="K366" s="187"/>
      <c r="L366" s="33"/>
      <c r="M366" s="188" t="s">
        <v>1</v>
      </c>
      <c r="N366" s="189" t="s">
        <v>43</v>
      </c>
      <c r="O366" s="58"/>
      <c r="P366" s="190">
        <f>O366*H366</f>
        <v>0</v>
      </c>
      <c r="Q366" s="190">
        <v>2.9E-4</v>
      </c>
      <c r="R366" s="190">
        <f>Q366*H366</f>
        <v>1.2777400000000001E-2</v>
      </c>
      <c r="S366" s="190">
        <v>0</v>
      </c>
      <c r="T366" s="191">
        <f>S366*H366</f>
        <v>0</v>
      </c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R366" s="192" t="s">
        <v>204</v>
      </c>
      <c r="AT366" s="192" t="s">
        <v>200</v>
      </c>
      <c r="AU366" s="192" t="s">
        <v>177</v>
      </c>
      <c r="AY366" s="16" t="s">
        <v>197</v>
      </c>
      <c r="BE366" s="98">
        <f>IF(N366="základná",J366,0)</f>
        <v>0</v>
      </c>
      <c r="BF366" s="98">
        <f>IF(N366="znížená",J366,0)</f>
        <v>0</v>
      </c>
      <c r="BG366" s="98">
        <f>IF(N366="zákl. prenesená",J366,0)</f>
        <v>0</v>
      </c>
      <c r="BH366" s="98">
        <f>IF(N366="zníž. prenesená",J366,0)</f>
        <v>0</v>
      </c>
      <c r="BI366" s="98">
        <f>IF(N366="nulová",J366,0)</f>
        <v>0</v>
      </c>
      <c r="BJ366" s="16" t="s">
        <v>177</v>
      </c>
      <c r="BK366" s="193">
        <f>ROUND(I366*H366,3)</f>
        <v>0</v>
      </c>
      <c r="BL366" s="16" t="s">
        <v>204</v>
      </c>
      <c r="BM366" s="192" t="s">
        <v>599</v>
      </c>
    </row>
    <row r="367" spans="1:65" s="13" customFormat="1" x14ac:dyDescent="0.2">
      <c r="B367" s="194"/>
      <c r="D367" s="195" t="s">
        <v>206</v>
      </c>
      <c r="E367" s="196" t="s">
        <v>1</v>
      </c>
      <c r="F367" s="197" t="s">
        <v>600</v>
      </c>
      <c r="H367" s="198">
        <v>44.06</v>
      </c>
      <c r="I367" s="199"/>
      <c r="L367" s="194"/>
      <c r="M367" s="200"/>
      <c r="N367" s="201"/>
      <c r="O367" s="201"/>
      <c r="P367" s="201"/>
      <c r="Q367" s="201"/>
      <c r="R367" s="201"/>
      <c r="S367" s="201"/>
      <c r="T367" s="202"/>
      <c r="AT367" s="196" t="s">
        <v>206</v>
      </c>
      <c r="AU367" s="196" t="s">
        <v>177</v>
      </c>
      <c r="AV367" s="13" t="s">
        <v>177</v>
      </c>
      <c r="AW367" s="13" t="s">
        <v>3</v>
      </c>
      <c r="AX367" s="13" t="s">
        <v>85</v>
      </c>
      <c r="AY367" s="196" t="s">
        <v>197</v>
      </c>
    </row>
    <row r="368" spans="1:65" s="2" customFormat="1" ht="36" customHeight="1" x14ac:dyDescent="0.2">
      <c r="A368" s="32"/>
      <c r="B368" s="149"/>
      <c r="C368" s="181" t="s">
        <v>601</v>
      </c>
      <c r="D368" s="181" t="s">
        <v>200</v>
      </c>
      <c r="E368" s="182" t="s">
        <v>602</v>
      </c>
      <c r="F368" s="183" t="s">
        <v>603</v>
      </c>
      <c r="G368" s="184" t="s">
        <v>224</v>
      </c>
      <c r="H368" s="185">
        <v>174.23</v>
      </c>
      <c r="I368" s="186"/>
      <c r="J368" s="185">
        <f>ROUND(I368*H368,3)</f>
        <v>0</v>
      </c>
      <c r="K368" s="187"/>
      <c r="L368" s="33"/>
      <c r="M368" s="188" t="s">
        <v>1</v>
      </c>
      <c r="N368" s="189" t="s">
        <v>43</v>
      </c>
      <c r="O368" s="58"/>
      <c r="P368" s="190">
        <f>O368*H368</f>
        <v>0</v>
      </c>
      <c r="Q368" s="190">
        <v>1.157E-2</v>
      </c>
      <c r="R368" s="190">
        <f>Q368*H368</f>
        <v>2.0158410999999998</v>
      </c>
      <c r="S368" s="190">
        <v>0</v>
      </c>
      <c r="T368" s="191">
        <f>S368*H368</f>
        <v>0</v>
      </c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R368" s="192" t="s">
        <v>204</v>
      </c>
      <c r="AT368" s="192" t="s">
        <v>200</v>
      </c>
      <c r="AU368" s="192" t="s">
        <v>177</v>
      </c>
      <c r="AY368" s="16" t="s">
        <v>197</v>
      </c>
      <c r="BE368" s="98">
        <f>IF(N368="základná",J368,0)</f>
        <v>0</v>
      </c>
      <c r="BF368" s="98">
        <f>IF(N368="znížená",J368,0)</f>
        <v>0</v>
      </c>
      <c r="BG368" s="98">
        <f>IF(N368="zákl. prenesená",J368,0)</f>
        <v>0</v>
      </c>
      <c r="BH368" s="98">
        <f>IF(N368="zníž. prenesená",J368,0)</f>
        <v>0</v>
      </c>
      <c r="BI368" s="98">
        <f>IF(N368="nulová",J368,0)</f>
        <v>0</v>
      </c>
      <c r="BJ368" s="16" t="s">
        <v>177</v>
      </c>
      <c r="BK368" s="193">
        <f>ROUND(I368*H368,3)</f>
        <v>0</v>
      </c>
      <c r="BL368" s="16" t="s">
        <v>204</v>
      </c>
      <c r="BM368" s="192" t="s">
        <v>604</v>
      </c>
    </row>
    <row r="369" spans="1:65" s="13" customFormat="1" x14ac:dyDescent="0.2">
      <c r="B369" s="194"/>
      <c r="D369" s="195" t="s">
        <v>206</v>
      </c>
      <c r="E369" s="196" t="s">
        <v>1</v>
      </c>
      <c r="F369" s="197" t="s">
        <v>605</v>
      </c>
      <c r="H369" s="198">
        <v>174.23</v>
      </c>
      <c r="I369" s="199"/>
      <c r="L369" s="194"/>
      <c r="M369" s="200"/>
      <c r="N369" s="201"/>
      <c r="O369" s="201"/>
      <c r="P369" s="201"/>
      <c r="Q369" s="201"/>
      <c r="R369" s="201"/>
      <c r="S369" s="201"/>
      <c r="T369" s="202"/>
      <c r="AT369" s="196" t="s">
        <v>206</v>
      </c>
      <c r="AU369" s="196" t="s">
        <v>177</v>
      </c>
      <c r="AV369" s="13" t="s">
        <v>177</v>
      </c>
      <c r="AW369" s="13" t="s">
        <v>3</v>
      </c>
      <c r="AX369" s="13" t="s">
        <v>85</v>
      </c>
      <c r="AY369" s="196" t="s">
        <v>197</v>
      </c>
    </row>
    <row r="370" spans="1:65" s="2" customFormat="1" ht="24" customHeight="1" x14ac:dyDescent="0.2">
      <c r="A370" s="32"/>
      <c r="B370" s="149"/>
      <c r="C370" s="181" t="s">
        <v>606</v>
      </c>
      <c r="D370" s="181" t="s">
        <v>200</v>
      </c>
      <c r="E370" s="182" t="s">
        <v>607</v>
      </c>
      <c r="F370" s="183" t="s">
        <v>608</v>
      </c>
      <c r="G370" s="184" t="s">
        <v>224</v>
      </c>
      <c r="H370" s="185">
        <v>15.11</v>
      </c>
      <c r="I370" s="186"/>
      <c r="J370" s="185">
        <f>ROUND(I370*H370,3)</f>
        <v>0</v>
      </c>
      <c r="K370" s="187"/>
      <c r="L370" s="33"/>
      <c r="M370" s="188" t="s">
        <v>1</v>
      </c>
      <c r="N370" s="189" t="s">
        <v>43</v>
      </c>
      <c r="O370" s="58"/>
      <c r="P370" s="190">
        <f>O370*H370</f>
        <v>0</v>
      </c>
      <c r="Q370" s="190">
        <v>1.027E-2</v>
      </c>
      <c r="R370" s="190">
        <f>Q370*H370</f>
        <v>0.15517969999999998</v>
      </c>
      <c r="S370" s="190">
        <v>0</v>
      </c>
      <c r="T370" s="191">
        <f>S370*H370</f>
        <v>0</v>
      </c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R370" s="192" t="s">
        <v>204</v>
      </c>
      <c r="AT370" s="192" t="s">
        <v>200</v>
      </c>
      <c r="AU370" s="192" t="s">
        <v>177</v>
      </c>
      <c r="AY370" s="16" t="s">
        <v>197</v>
      </c>
      <c r="BE370" s="98">
        <f>IF(N370="základná",J370,0)</f>
        <v>0</v>
      </c>
      <c r="BF370" s="98">
        <f>IF(N370="znížená",J370,0)</f>
        <v>0</v>
      </c>
      <c r="BG370" s="98">
        <f>IF(N370="zákl. prenesená",J370,0)</f>
        <v>0</v>
      </c>
      <c r="BH370" s="98">
        <f>IF(N370="zníž. prenesená",J370,0)</f>
        <v>0</v>
      </c>
      <c r="BI370" s="98">
        <f>IF(N370="nulová",J370,0)</f>
        <v>0</v>
      </c>
      <c r="BJ370" s="16" t="s">
        <v>177</v>
      </c>
      <c r="BK370" s="193">
        <f>ROUND(I370*H370,3)</f>
        <v>0</v>
      </c>
      <c r="BL370" s="16" t="s">
        <v>204</v>
      </c>
      <c r="BM370" s="192" t="s">
        <v>609</v>
      </c>
    </row>
    <row r="371" spans="1:65" s="13" customFormat="1" x14ac:dyDescent="0.2">
      <c r="B371" s="194"/>
      <c r="D371" s="195" t="s">
        <v>206</v>
      </c>
      <c r="E371" s="196" t="s">
        <v>1</v>
      </c>
      <c r="F371" s="197" t="s">
        <v>610</v>
      </c>
      <c r="H371" s="198">
        <v>15.11</v>
      </c>
      <c r="I371" s="199"/>
      <c r="L371" s="194"/>
      <c r="M371" s="200"/>
      <c r="N371" s="201"/>
      <c r="O371" s="201"/>
      <c r="P371" s="201"/>
      <c r="Q371" s="201"/>
      <c r="R371" s="201"/>
      <c r="S371" s="201"/>
      <c r="T371" s="202"/>
      <c r="AT371" s="196" t="s">
        <v>206</v>
      </c>
      <c r="AU371" s="196" t="s">
        <v>177</v>
      </c>
      <c r="AV371" s="13" t="s">
        <v>177</v>
      </c>
      <c r="AW371" s="13" t="s">
        <v>3</v>
      </c>
      <c r="AX371" s="13" t="s">
        <v>85</v>
      </c>
      <c r="AY371" s="196" t="s">
        <v>197</v>
      </c>
    </row>
    <row r="372" spans="1:65" s="2" customFormat="1" ht="24" customHeight="1" x14ac:dyDescent="0.2">
      <c r="A372" s="32"/>
      <c r="B372" s="149"/>
      <c r="C372" s="181" t="s">
        <v>611</v>
      </c>
      <c r="D372" s="181" t="s">
        <v>200</v>
      </c>
      <c r="E372" s="182" t="s">
        <v>612</v>
      </c>
      <c r="F372" s="183" t="s">
        <v>613</v>
      </c>
      <c r="G372" s="184" t="s">
        <v>224</v>
      </c>
      <c r="H372" s="185">
        <v>49</v>
      </c>
      <c r="I372" s="186"/>
      <c r="J372" s="185">
        <f>ROUND(I372*H372,3)</f>
        <v>0</v>
      </c>
      <c r="K372" s="187"/>
      <c r="L372" s="33"/>
      <c r="M372" s="188" t="s">
        <v>1</v>
      </c>
      <c r="N372" s="189" t="s">
        <v>43</v>
      </c>
      <c r="O372" s="58"/>
      <c r="P372" s="190">
        <f>O372*H372</f>
        <v>0</v>
      </c>
      <c r="Q372" s="190">
        <v>1.1350000000000001E-2</v>
      </c>
      <c r="R372" s="190">
        <f>Q372*H372</f>
        <v>0.55615000000000003</v>
      </c>
      <c r="S372" s="190">
        <v>0</v>
      </c>
      <c r="T372" s="191">
        <f>S372*H372</f>
        <v>0</v>
      </c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R372" s="192" t="s">
        <v>204</v>
      </c>
      <c r="AT372" s="192" t="s">
        <v>200</v>
      </c>
      <c r="AU372" s="192" t="s">
        <v>177</v>
      </c>
      <c r="AY372" s="16" t="s">
        <v>197</v>
      </c>
      <c r="BE372" s="98">
        <f>IF(N372="základná",J372,0)</f>
        <v>0</v>
      </c>
      <c r="BF372" s="98">
        <f>IF(N372="znížená",J372,0)</f>
        <v>0</v>
      </c>
      <c r="BG372" s="98">
        <f>IF(N372="zákl. prenesená",J372,0)</f>
        <v>0</v>
      </c>
      <c r="BH372" s="98">
        <f>IF(N372="zníž. prenesená",J372,0)</f>
        <v>0</v>
      </c>
      <c r="BI372" s="98">
        <f>IF(N372="nulová",J372,0)</f>
        <v>0</v>
      </c>
      <c r="BJ372" s="16" t="s">
        <v>177</v>
      </c>
      <c r="BK372" s="193">
        <f>ROUND(I372*H372,3)</f>
        <v>0</v>
      </c>
      <c r="BL372" s="16" t="s">
        <v>204</v>
      </c>
      <c r="BM372" s="192" t="s">
        <v>614</v>
      </c>
    </row>
    <row r="373" spans="1:65" s="12" customFormat="1" ht="26" customHeight="1" x14ac:dyDescent="0.35">
      <c r="B373" s="168"/>
      <c r="D373" s="169" t="s">
        <v>76</v>
      </c>
      <c r="E373" s="170" t="s">
        <v>532</v>
      </c>
      <c r="F373" s="170" t="s">
        <v>541</v>
      </c>
      <c r="I373" s="171"/>
      <c r="J373" s="172">
        <f>BK373</f>
        <v>0</v>
      </c>
      <c r="L373" s="168"/>
      <c r="M373" s="173"/>
      <c r="N373" s="174"/>
      <c r="O373" s="174"/>
      <c r="P373" s="175">
        <f>P374</f>
        <v>0</v>
      </c>
      <c r="Q373" s="174"/>
      <c r="R373" s="175">
        <f>R374</f>
        <v>0</v>
      </c>
      <c r="S373" s="174"/>
      <c r="T373" s="176">
        <f>T374</f>
        <v>0</v>
      </c>
      <c r="AR373" s="169" t="s">
        <v>85</v>
      </c>
      <c r="AT373" s="177" t="s">
        <v>76</v>
      </c>
      <c r="AU373" s="177" t="s">
        <v>77</v>
      </c>
      <c r="AY373" s="169" t="s">
        <v>197</v>
      </c>
      <c r="BK373" s="178">
        <f>BK374</f>
        <v>0</v>
      </c>
    </row>
    <row r="374" spans="1:65" s="12" customFormat="1" ht="22.75" customHeight="1" x14ac:dyDescent="0.25">
      <c r="B374" s="168"/>
      <c r="D374" s="169" t="s">
        <v>76</v>
      </c>
      <c r="E374" s="179" t="s">
        <v>615</v>
      </c>
      <c r="F374" s="179" t="s">
        <v>331</v>
      </c>
      <c r="I374" s="171"/>
      <c r="J374" s="180">
        <f>BK374</f>
        <v>0</v>
      </c>
      <c r="L374" s="168"/>
      <c r="M374" s="173"/>
      <c r="N374" s="174"/>
      <c r="O374" s="174"/>
      <c r="P374" s="175">
        <f>P375</f>
        <v>0</v>
      </c>
      <c r="Q374" s="174"/>
      <c r="R374" s="175">
        <f>R375</f>
        <v>0</v>
      </c>
      <c r="S374" s="174"/>
      <c r="T374" s="176">
        <f>T375</f>
        <v>0</v>
      </c>
      <c r="AR374" s="169" t="s">
        <v>85</v>
      </c>
      <c r="AT374" s="177" t="s">
        <v>76</v>
      </c>
      <c r="AU374" s="177" t="s">
        <v>85</v>
      </c>
      <c r="AY374" s="169" t="s">
        <v>197</v>
      </c>
      <c r="BK374" s="178">
        <f>BK375</f>
        <v>0</v>
      </c>
    </row>
    <row r="375" spans="1:65" s="2" customFormat="1" ht="24" customHeight="1" x14ac:dyDescent="0.2">
      <c r="A375" s="32"/>
      <c r="B375" s="149"/>
      <c r="C375" s="181" t="s">
        <v>616</v>
      </c>
      <c r="D375" s="181" t="s">
        <v>200</v>
      </c>
      <c r="E375" s="182" t="s">
        <v>617</v>
      </c>
      <c r="F375" s="183" t="s">
        <v>618</v>
      </c>
      <c r="G375" s="184" t="s">
        <v>335</v>
      </c>
      <c r="H375" s="185">
        <v>9.9629999999999992</v>
      </c>
      <c r="I375" s="186"/>
      <c r="J375" s="185">
        <f>ROUND(I375*H375,3)</f>
        <v>0</v>
      </c>
      <c r="K375" s="187"/>
      <c r="L375" s="33"/>
      <c r="M375" s="188" t="s">
        <v>1</v>
      </c>
      <c r="N375" s="189" t="s">
        <v>43</v>
      </c>
      <c r="O375" s="58"/>
      <c r="P375" s="190">
        <f>O375*H375</f>
        <v>0</v>
      </c>
      <c r="Q375" s="190">
        <v>0</v>
      </c>
      <c r="R375" s="190">
        <f>Q375*H375</f>
        <v>0</v>
      </c>
      <c r="S375" s="190">
        <v>0</v>
      </c>
      <c r="T375" s="191">
        <f>S375*H375</f>
        <v>0</v>
      </c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R375" s="192" t="s">
        <v>204</v>
      </c>
      <c r="AT375" s="192" t="s">
        <v>200</v>
      </c>
      <c r="AU375" s="192" t="s">
        <v>177</v>
      </c>
      <c r="AY375" s="16" t="s">
        <v>197</v>
      </c>
      <c r="BE375" s="98">
        <f>IF(N375="základná",J375,0)</f>
        <v>0</v>
      </c>
      <c r="BF375" s="98">
        <f>IF(N375="znížená",J375,0)</f>
        <v>0</v>
      </c>
      <c r="BG375" s="98">
        <f>IF(N375="zákl. prenesená",J375,0)</f>
        <v>0</v>
      </c>
      <c r="BH375" s="98">
        <f>IF(N375="zníž. prenesená",J375,0)</f>
        <v>0</v>
      </c>
      <c r="BI375" s="98">
        <f>IF(N375="nulová",J375,0)</f>
        <v>0</v>
      </c>
      <c r="BJ375" s="16" t="s">
        <v>177</v>
      </c>
      <c r="BK375" s="193">
        <f>ROUND(I375*H375,3)</f>
        <v>0</v>
      </c>
      <c r="BL375" s="16" t="s">
        <v>204</v>
      </c>
      <c r="BM375" s="192" t="s">
        <v>619</v>
      </c>
    </row>
    <row r="376" spans="1:65" s="12" customFormat="1" ht="26" customHeight="1" x14ac:dyDescent="0.35">
      <c r="B376" s="168"/>
      <c r="D376" s="169" t="s">
        <v>76</v>
      </c>
      <c r="E376" s="170" t="s">
        <v>549</v>
      </c>
      <c r="F376" s="170" t="s">
        <v>620</v>
      </c>
      <c r="I376" s="171"/>
      <c r="J376" s="172">
        <f>BK376</f>
        <v>0</v>
      </c>
      <c r="L376" s="168"/>
      <c r="M376" s="173"/>
      <c r="N376" s="174"/>
      <c r="O376" s="174"/>
      <c r="P376" s="175">
        <f>P377+P383+P385</f>
        <v>0</v>
      </c>
      <c r="Q376" s="174"/>
      <c r="R376" s="175">
        <f>R377+R383+R385</f>
        <v>0.56325999999999998</v>
      </c>
      <c r="S376" s="174"/>
      <c r="T376" s="176">
        <f>T377+T383+T385</f>
        <v>0</v>
      </c>
      <c r="AR376" s="169" t="s">
        <v>85</v>
      </c>
      <c r="AT376" s="177" t="s">
        <v>76</v>
      </c>
      <c r="AU376" s="177" t="s">
        <v>77</v>
      </c>
      <c r="AY376" s="169" t="s">
        <v>197</v>
      </c>
      <c r="BK376" s="178">
        <f>BK377+BK383+BK385</f>
        <v>0</v>
      </c>
    </row>
    <row r="377" spans="1:65" s="12" customFormat="1" ht="22.75" customHeight="1" x14ac:dyDescent="0.25">
      <c r="B377" s="168"/>
      <c r="D377" s="169" t="s">
        <v>76</v>
      </c>
      <c r="E377" s="179" t="s">
        <v>621</v>
      </c>
      <c r="F377" s="179" t="s">
        <v>622</v>
      </c>
      <c r="I377" s="171"/>
      <c r="J377" s="180">
        <f>BK377</f>
        <v>0</v>
      </c>
      <c r="L377" s="168"/>
      <c r="M377" s="173"/>
      <c r="N377" s="174"/>
      <c r="O377" s="174"/>
      <c r="P377" s="175">
        <f>SUM(P378:P382)</f>
        <v>0</v>
      </c>
      <c r="Q377" s="174"/>
      <c r="R377" s="175">
        <f>SUM(R378:R382)</f>
        <v>0.52595999999999998</v>
      </c>
      <c r="S377" s="174"/>
      <c r="T377" s="176">
        <f>SUM(T378:T382)</f>
        <v>0</v>
      </c>
      <c r="AR377" s="169" t="s">
        <v>85</v>
      </c>
      <c r="AT377" s="177" t="s">
        <v>76</v>
      </c>
      <c r="AU377" s="177" t="s">
        <v>85</v>
      </c>
      <c r="AY377" s="169" t="s">
        <v>197</v>
      </c>
      <c r="BK377" s="178">
        <f>SUM(BK378:BK382)</f>
        <v>0</v>
      </c>
    </row>
    <row r="378" spans="1:65" s="2" customFormat="1" ht="24" customHeight="1" x14ac:dyDescent="0.2">
      <c r="A378" s="32"/>
      <c r="B378" s="149"/>
      <c r="C378" s="181" t="s">
        <v>623</v>
      </c>
      <c r="D378" s="181" t="s">
        <v>200</v>
      </c>
      <c r="E378" s="182" t="s">
        <v>624</v>
      </c>
      <c r="F378" s="183" t="s">
        <v>625</v>
      </c>
      <c r="G378" s="184" t="s">
        <v>271</v>
      </c>
      <c r="H378" s="185">
        <v>66</v>
      </c>
      <c r="I378" s="186"/>
      <c r="J378" s="185">
        <f>ROUND(I378*H378,3)</f>
        <v>0</v>
      </c>
      <c r="K378" s="187"/>
      <c r="L378" s="33"/>
      <c r="M378" s="188" t="s">
        <v>1</v>
      </c>
      <c r="N378" s="189" t="s">
        <v>43</v>
      </c>
      <c r="O378" s="58"/>
      <c r="P378" s="190">
        <f>O378*H378</f>
        <v>0</v>
      </c>
      <c r="Q378" s="190">
        <v>7.7799999999999996E-3</v>
      </c>
      <c r="R378" s="190">
        <f>Q378*H378</f>
        <v>0.51347999999999994</v>
      </c>
      <c r="S378" s="190">
        <v>0</v>
      </c>
      <c r="T378" s="191">
        <f>S378*H378</f>
        <v>0</v>
      </c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R378" s="192" t="s">
        <v>204</v>
      </c>
      <c r="AT378" s="192" t="s">
        <v>200</v>
      </c>
      <c r="AU378" s="192" t="s">
        <v>177</v>
      </c>
      <c r="AY378" s="16" t="s">
        <v>197</v>
      </c>
      <c r="BE378" s="98">
        <f>IF(N378="základná",J378,0)</f>
        <v>0</v>
      </c>
      <c r="BF378" s="98">
        <f>IF(N378="znížená",J378,0)</f>
        <v>0</v>
      </c>
      <c r="BG378" s="98">
        <f>IF(N378="zákl. prenesená",J378,0)</f>
        <v>0</v>
      </c>
      <c r="BH378" s="98">
        <f>IF(N378="zníž. prenesená",J378,0)</f>
        <v>0</v>
      </c>
      <c r="BI378" s="98">
        <f>IF(N378="nulová",J378,0)</f>
        <v>0</v>
      </c>
      <c r="BJ378" s="16" t="s">
        <v>177</v>
      </c>
      <c r="BK378" s="193">
        <f>ROUND(I378*H378,3)</f>
        <v>0</v>
      </c>
      <c r="BL378" s="16" t="s">
        <v>204</v>
      </c>
      <c r="BM378" s="192" t="s">
        <v>626</v>
      </c>
    </row>
    <row r="379" spans="1:65" s="2" customFormat="1" ht="24" customHeight="1" x14ac:dyDescent="0.2">
      <c r="A379" s="32"/>
      <c r="B379" s="149"/>
      <c r="C379" s="181" t="s">
        <v>627</v>
      </c>
      <c r="D379" s="181" t="s">
        <v>200</v>
      </c>
      <c r="E379" s="182" t="s">
        <v>628</v>
      </c>
      <c r="F379" s="183" t="s">
        <v>629</v>
      </c>
      <c r="G379" s="184" t="s">
        <v>271</v>
      </c>
      <c r="H379" s="185">
        <v>19.5</v>
      </c>
      <c r="I379" s="186"/>
      <c r="J379" s="185">
        <f>ROUND(I379*H379,3)</f>
        <v>0</v>
      </c>
      <c r="K379" s="187"/>
      <c r="L379" s="33"/>
      <c r="M379" s="188" t="s">
        <v>1</v>
      </c>
      <c r="N379" s="189" t="s">
        <v>43</v>
      </c>
      <c r="O379" s="58"/>
      <c r="P379" s="190">
        <f>O379*H379</f>
        <v>0</v>
      </c>
      <c r="Q379" s="190">
        <v>3.2000000000000003E-4</v>
      </c>
      <c r="R379" s="190">
        <f>Q379*H379</f>
        <v>6.2400000000000008E-3</v>
      </c>
      <c r="S379" s="190">
        <v>0</v>
      </c>
      <c r="T379" s="191">
        <f>S379*H379</f>
        <v>0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R379" s="192" t="s">
        <v>204</v>
      </c>
      <c r="AT379" s="192" t="s">
        <v>200</v>
      </c>
      <c r="AU379" s="192" t="s">
        <v>177</v>
      </c>
      <c r="AY379" s="16" t="s">
        <v>197</v>
      </c>
      <c r="BE379" s="98">
        <f>IF(N379="základná",J379,0)</f>
        <v>0</v>
      </c>
      <c r="BF379" s="98">
        <f>IF(N379="znížená",J379,0)</f>
        <v>0</v>
      </c>
      <c r="BG379" s="98">
        <f>IF(N379="zákl. prenesená",J379,0)</f>
        <v>0</v>
      </c>
      <c r="BH379" s="98">
        <f>IF(N379="zníž. prenesená",J379,0)</f>
        <v>0</v>
      </c>
      <c r="BI379" s="98">
        <f>IF(N379="nulová",J379,0)</f>
        <v>0</v>
      </c>
      <c r="BJ379" s="16" t="s">
        <v>177</v>
      </c>
      <c r="BK379" s="193">
        <f>ROUND(I379*H379,3)</f>
        <v>0</v>
      </c>
      <c r="BL379" s="16" t="s">
        <v>204</v>
      </c>
      <c r="BM379" s="192" t="s">
        <v>630</v>
      </c>
    </row>
    <row r="380" spans="1:65" s="13" customFormat="1" x14ac:dyDescent="0.2">
      <c r="B380" s="194"/>
      <c r="D380" s="195" t="s">
        <v>206</v>
      </c>
      <c r="E380" s="196" t="s">
        <v>1</v>
      </c>
      <c r="F380" s="197" t="s">
        <v>631</v>
      </c>
      <c r="H380" s="198">
        <v>19.5</v>
      </c>
      <c r="I380" s="199"/>
      <c r="L380" s="194"/>
      <c r="M380" s="200"/>
      <c r="N380" s="201"/>
      <c r="O380" s="201"/>
      <c r="P380" s="201"/>
      <c r="Q380" s="201"/>
      <c r="R380" s="201"/>
      <c r="S380" s="201"/>
      <c r="T380" s="202"/>
      <c r="AT380" s="196" t="s">
        <v>206</v>
      </c>
      <c r="AU380" s="196" t="s">
        <v>177</v>
      </c>
      <c r="AV380" s="13" t="s">
        <v>177</v>
      </c>
      <c r="AW380" s="13" t="s">
        <v>3</v>
      </c>
      <c r="AX380" s="13" t="s">
        <v>85</v>
      </c>
      <c r="AY380" s="196" t="s">
        <v>197</v>
      </c>
    </row>
    <row r="381" spans="1:65" s="2" customFormat="1" ht="24" customHeight="1" x14ac:dyDescent="0.2">
      <c r="A381" s="32"/>
      <c r="B381" s="149"/>
      <c r="C381" s="181" t="s">
        <v>632</v>
      </c>
      <c r="D381" s="181" t="s">
        <v>200</v>
      </c>
      <c r="E381" s="182" t="s">
        <v>633</v>
      </c>
      <c r="F381" s="183" t="s">
        <v>634</v>
      </c>
      <c r="G381" s="184" t="s">
        <v>271</v>
      </c>
      <c r="H381" s="185">
        <v>19.5</v>
      </c>
      <c r="I381" s="186"/>
      <c r="J381" s="185">
        <f>ROUND(I381*H381,3)</f>
        <v>0</v>
      </c>
      <c r="K381" s="187"/>
      <c r="L381" s="33"/>
      <c r="M381" s="188" t="s">
        <v>1</v>
      </c>
      <c r="N381" s="189" t="s">
        <v>43</v>
      </c>
      <c r="O381" s="58"/>
      <c r="P381" s="190">
        <f>O381*H381</f>
        <v>0</v>
      </c>
      <c r="Q381" s="190">
        <v>3.2000000000000003E-4</v>
      </c>
      <c r="R381" s="190">
        <f>Q381*H381</f>
        <v>6.2400000000000008E-3</v>
      </c>
      <c r="S381" s="190">
        <v>0</v>
      </c>
      <c r="T381" s="191">
        <f>S381*H381</f>
        <v>0</v>
      </c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R381" s="192" t="s">
        <v>204</v>
      </c>
      <c r="AT381" s="192" t="s">
        <v>200</v>
      </c>
      <c r="AU381" s="192" t="s">
        <v>177</v>
      </c>
      <c r="AY381" s="16" t="s">
        <v>197</v>
      </c>
      <c r="BE381" s="98">
        <f>IF(N381="základná",J381,0)</f>
        <v>0</v>
      </c>
      <c r="BF381" s="98">
        <f>IF(N381="znížená",J381,0)</f>
        <v>0</v>
      </c>
      <c r="BG381" s="98">
        <f>IF(N381="zákl. prenesená",J381,0)</f>
        <v>0</v>
      </c>
      <c r="BH381" s="98">
        <f>IF(N381="zníž. prenesená",J381,0)</f>
        <v>0</v>
      </c>
      <c r="BI381" s="98">
        <f>IF(N381="nulová",J381,0)</f>
        <v>0</v>
      </c>
      <c r="BJ381" s="16" t="s">
        <v>177</v>
      </c>
      <c r="BK381" s="193">
        <f>ROUND(I381*H381,3)</f>
        <v>0</v>
      </c>
      <c r="BL381" s="16" t="s">
        <v>204</v>
      </c>
      <c r="BM381" s="192" t="s">
        <v>635</v>
      </c>
    </row>
    <row r="382" spans="1:65" s="13" customFormat="1" x14ac:dyDescent="0.2">
      <c r="B382" s="194"/>
      <c r="D382" s="195" t="s">
        <v>206</v>
      </c>
      <c r="E382" s="196" t="s">
        <v>1</v>
      </c>
      <c r="F382" s="197" t="s">
        <v>631</v>
      </c>
      <c r="H382" s="198">
        <v>19.5</v>
      </c>
      <c r="I382" s="199"/>
      <c r="L382" s="194"/>
      <c r="M382" s="200"/>
      <c r="N382" s="201"/>
      <c r="O382" s="201"/>
      <c r="P382" s="201"/>
      <c r="Q382" s="201"/>
      <c r="R382" s="201"/>
      <c r="S382" s="201"/>
      <c r="T382" s="202"/>
      <c r="AT382" s="196" t="s">
        <v>206</v>
      </c>
      <c r="AU382" s="196" t="s">
        <v>177</v>
      </c>
      <c r="AV382" s="13" t="s">
        <v>177</v>
      </c>
      <c r="AW382" s="13" t="s">
        <v>3</v>
      </c>
      <c r="AX382" s="13" t="s">
        <v>85</v>
      </c>
      <c r="AY382" s="196" t="s">
        <v>197</v>
      </c>
    </row>
    <row r="383" spans="1:65" s="12" customFormat="1" ht="22.75" customHeight="1" x14ac:dyDescent="0.25">
      <c r="B383" s="168"/>
      <c r="D383" s="169" t="s">
        <v>76</v>
      </c>
      <c r="E383" s="179" t="s">
        <v>636</v>
      </c>
      <c r="F383" s="179" t="s">
        <v>637</v>
      </c>
      <c r="I383" s="171"/>
      <c r="J383" s="180">
        <f>BK383</f>
        <v>0</v>
      </c>
      <c r="L383" s="168"/>
      <c r="M383" s="173"/>
      <c r="N383" s="174"/>
      <c r="O383" s="174"/>
      <c r="P383" s="175">
        <f>P384</f>
        <v>0</v>
      </c>
      <c r="Q383" s="174"/>
      <c r="R383" s="175">
        <f>R384</f>
        <v>1.6800000000000002E-2</v>
      </c>
      <c r="S383" s="174"/>
      <c r="T383" s="176">
        <f>T384</f>
        <v>0</v>
      </c>
      <c r="AR383" s="169" t="s">
        <v>85</v>
      </c>
      <c r="AT383" s="177" t="s">
        <v>76</v>
      </c>
      <c r="AU383" s="177" t="s">
        <v>85</v>
      </c>
      <c r="AY383" s="169" t="s">
        <v>197</v>
      </c>
      <c r="BK383" s="178">
        <f>BK384</f>
        <v>0</v>
      </c>
    </row>
    <row r="384" spans="1:65" s="2" customFormat="1" ht="36" customHeight="1" x14ac:dyDescent="0.2">
      <c r="A384" s="32"/>
      <c r="B384" s="149"/>
      <c r="C384" s="181" t="s">
        <v>638</v>
      </c>
      <c r="D384" s="181" t="s">
        <v>200</v>
      </c>
      <c r="E384" s="182" t="s">
        <v>639</v>
      </c>
      <c r="F384" s="183" t="s">
        <v>640</v>
      </c>
      <c r="G384" s="184" t="s">
        <v>271</v>
      </c>
      <c r="H384" s="185">
        <v>10</v>
      </c>
      <c r="I384" s="186"/>
      <c r="J384" s="185">
        <f>ROUND(I384*H384,3)</f>
        <v>0</v>
      </c>
      <c r="K384" s="187"/>
      <c r="L384" s="33"/>
      <c r="M384" s="188" t="s">
        <v>1</v>
      </c>
      <c r="N384" s="189" t="s">
        <v>43</v>
      </c>
      <c r="O384" s="58"/>
      <c r="P384" s="190">
        <f>O384*H384</f>
        <v>0</v>
      </c>
      <c r="Q384" s="190">
        <v>1.6800000000000001E-3</v>
      </c>
      <c r="R384" s="190">
        <f>Q384*H384</f>
        <v>1.6800000000000002E-2</v>
      </c>
      <c r="S384" s="190">
        <v>0</v>
      </c>
      <c r="T384" s="191">
        <f>S384*H384</f>
        <v>0</v>
      </c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R384" s="192" t="s">
        <v>204</v>
      </c>
      <c r="AT384" s="192" t="s">
        <v>200</v>
      </c>
      <c r="AU384" s="192" t="s">
        <v>177</v>
      </c>
      <c r="AY384" s="16" t="s">
        <v>197</v>
      </c>
      <c r="BE384" s="98">
        <f>IF(N384="základná",J384,0)</f>
        <v>0</v>
      </c>
      <c r="BF384" s="98">
        <f>IF(N384="znížená",J384,0)</f>
        <v>0</v>
      </c>
      <c r="BG384" s="98">
        <f>IF(N384="zákl. prenesená",J384,0)</f>
        <v>0</v>
      </c>
      <c r="BH384" s="98">
        <f>IF(N384="zníž. prenesená",J384,0)</f>
        <v>0</v>
      </c>
      <c r="BI384" s="98">
        <f>IF(N384="nulová",J384,0)</f>
        <v>0</v>
      </c>
      <c r="BJ384" s="16" t="s">
        <v>177</v>
      </c>
      <c r="BK384" s="193">
        <f>ROUND(I384*H384,3)</f>
        <v>0</v>
      </c>
      <c r="BL384" s="16" t="s">
        <v>204</v>
      </c>
      <c r="BM384" s="192" t="s">
        <v>641</v>
      </c>
    </row>
    <row r="385" spans="1:65" s="12" customFormat="1" ht="22.75" customHeight="1" x14ac:dyDescent="0.25">
      <c r="B385" s="168"/>
      <c r="D385" s="169" t="s">
        <v>76</v>
      </c>
      <c r="E385" s="179" t="s">
        <v>642</v>
      </c>
      <c r="F385" s="179" t="s">
        <v>643</v>
      </c>
      <c r="I385" s="171"/>
      <c r="J385" s="180">
        <f>BK385</f>
        <v>0</v>
      </c>
      <c r="L385" s="168"/>
      <c r="M385" s="173"/>
      <c r="N385" s="174"/>
      <c r="O385" s="174"/>
      <c r="P385" s="175">
        <f>P386</f>
        <v>0</v>
      </c>
      <c r="Q385" s="174"/>
      <c r="R385" s="175">
        <f>R386</f>
        <v>2.0500000000000001E-2</v>
      </c>
      <c r="S385" s="174"/>
      <c r="T385" s="176">
        <f>T386</f>
        <v>0</v>
      </c>
      <c r="AR385" s="169" t="s">
        <v>85</v>
      </c>
      <c r="AT385" s="177" t="s">
        <v>76</v>
      </c>
      <c r="AU385" s="177" t="s">
        <v>85</v>
      </c>
      <c r="AY385" s="169" t="s">
        <v>197</v>
      </c>
      <c r="BK385" s="178">
        <f>BK386</f>
        <v>0</v>
      </c>
    </row>
    <row r="386" spans="1:65" s="2" customFormat="1" ht="24" customHeight="1" x14ac:dyDescent="0.2">
      <c r="A386" s="32"/>
      <c r="B386" s="149"/>
      <c r="C386" s="181" t="s">
        <v>644</v>
      </c>
      <c r="D386" s="181" t="s">
        <v>200</v>
      </c>
      <c r="E386" s="182" t="s">
        <v>645</v>
      </c>
      <c r="F386" s="183" t="s">
        <v>646</v>
      </c>
      <c r="G386" s="184" t="s">
        <v>271</v>
      </c>
      <c r="H386" s="185">
        <v>10</v>
      </c>
      <c r="I386" s="186"/>
      <c r="J386" s="185">
        <f>ROUND(I386*H386,3)</f>
        <v>0</v>
      </c>
      <c r="K386" s="187"/>
      <c r="L386" s="33"/>
      <c r="M386" s="188" t="s">
        <v>1</v>
      </c>
      <c r="N386" s="189" t="s">
        <v>43</v>
      </c>
      <c r="O386" s="58"/>
      <c r="P386" s="190">
        <f>O386*H386</f>
        <v>0</v>
      </c>
      <c r="Q386" s="190">
        <v>2.0500000000000002E-3</v>
      </c>
      <c r="R386" s="190">
        <f>Q386*H386</f>
        <v>2.0500000000000001E-2</v>
      </c>
      <c r="S386" s="190">
        <v>0</v>
      </c>
      <c r="T386" s="191">
        <f>S386*H386</f>
        <v>0</v>
      </c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R386" s="192" t="s">
        <v>204</v>
      </c>
      <c r="AT386" s="192" t="s">
        <v>200</v>
      </c>
      <c r="AU386" s="192" t="s">
        <v>177</v>
      </c>
      <c r="AY386" s="16" t="s">
        <v>197</v>
      </c>
      <c r="BE386" s="98">
        <f>IF(N386="základná",J386,0)</f>
        <v>0</v>
      </c>
      <c r="BF386" s="98">
        <f>IF(N386="znížená",J386,0)</f>
        <v>0</v>
      </c>
      <c r="BG386" s="98">
        <f>IF(N386="zákl. prenesená",J386,0)</f>
        <v>0</v>
      </c>
      <c r="BH386" s="98">
        <f>IF(N386="zníž. prenesená",J386,0)</f>
        <v>0</v>
      </c>
      <c r="BI386" s="98">
        <f>IF(N386="nulová",J386,0)</f>
        <v>0</v>
      </c>
      <c r="BJ386" s="16" t="s">
        <v>177</v>
      </c>
      <c r="BK386" s="193">
        <f>ROUND(I386*H386,3)</f>
        <v>0</v>
      </c>
      <c r="BL386" s="16" t="s">
        <v>204</v>
      </c>
      <c r="BM386" s="192" t="s">
        <v>647</v>
      </c>
    </row>
    <row r="387" spans="1:65" s="12" customFormat="1" ht="26" customHeight="1" x14ac:dyDescent="0.35">
      <c r="B387" s="168"/>
      <c r="D387" s="169" t="s">
        <v>76</v>
      </c>
      <c r="E387" s="170" t="s">
        <v>559</v>
      </c>
      <c r="F387" s="170" t="s">
        <v>648</v>
      </c>
      <c r="I387" s="171"/>
      <c r="J387" s="172">
        <f>BK387</f>
        <v>0</v>
      </c>
      <c r="L387" s="168"/>
      <c r="M387" s="173"/>
      <c r="N387" s="174"/>
      <c r="O387" s="174"/>
      <c r="P387" s="175">
        <f>P388+P392</f>
        <v>0</v>
      </c>
      <c r="Q387" s="174"/>
      <c r="R387" s="175">
        <f>R388+R392</f>
        <v>0.41898600000000008</v>
      </c>
      <c r="S387" s="174"/>
      <c r="T387" s="176">
        <f>T388+T392</f>
        <v>0</v>
      </c>
      <c r="AR387" s="169" t="s">
        <v>85</v>
      </c>
      <c r="AT387" s="177" t="s">
        <v>76</v>
      </c>
      <c r="AU387" s="177" t="s">
        <v>77</v>
      </c>
      <c r="AY387" s="169" t="s">
        <v>197</v>
      </c>
      <c r="BK387" s="178">
        <f>BK388+BK392</f>
        <v>0</v>
      </c>
    </row>
    <row r="388" spans="1:65" s="12" customFormat="1" ht="22.75" customHeight="1" x14ac:dyDescent="0.25">
      <c r="B388" s="168"/>
      <c r="D388" s="169" t="s">
        <v>76</v>
      </c>
      <c r="E388" s="179" t="s">
        <v>649</v>
      </c>
      <c r="F388" s="179" t="s">
        <v>650</v>
      </c>
      <c r="I388" s="171"/>
      <c r="J388" s="180">
        <f>BK388</f>
        <v>0</v>
      </c>
      <c r="L388" s="168"/>
      <c r="M388" s="173"/>
      <c r="N388" s="174"/>
      <c r="O388" s="174"/>
      <c r="P388" s="175">
        <f>SUM(P389:P391)</f>
        <v>0</v>
      </c>
      <c r="Q388" s="174"/>
      <c r="R388" s="175">
        <f>SUM(R389:R391)</f>
        <v>4.6015999999999994E-2</v>
      </c>
      <c r="S388" s="174"/>
      <c r="T388" s="176">
        <f>SUM(T389:T391)</f>
        <v>0</v>
      </c>
      <c r="AR388" s="169" t="s">
        <v>85</v>
      </c>
      <c r="AT388" s="177" t="s">
        <v>76</v>
      </c>
      <c r="AU388" s="177" t="s">
        <v>85</v>
      </c>
      <c r="AY388" s="169" t="s">
        <v>197</v>
      </c>
      <c r="BK388" s="178">
        <f>SUM(BK389:BK391)</f>
        <v>0</v>
      </c>
    </row>
    <row r="389" spans="1:65" s="2" customFormat="1" ht="24" customHeight="1" x14ac:dyDescent="0.2">
      <c r="A389" s="32"/>
      <c r="B389" s="149"/>
      <c r="C389" s="181" t="s">
        <v>651</v>
      </c>
      <c r="D389" s="181" t="s">
        <v>200</v>
      </c>
      <c r="E389" s="182" t="s">
        <v>652</v>
      </c>
      <c r="F389" s="183" t="s">
        <v>653</v>
      </c>
      <c r="G389" s="184" t="s">
        <v>271</v>
      </c>
      <c r="H389" s="185">
        <v>9.6</v>
      </c>
      <c r="I389" s="186"/>
      <c r="J389" s="185">
        <f>ROUND(I389*H389,3)</f>
        <v>0</v>
      </c>
      <c r="K389" s="187"/>
      <c r="L389" s="33"/>
      <c r="M389" s="188" t="s">
        <v>1</v>
      </c>
      <c r="N389" s="189" t="s">
        <v>43</v>
      </c>
      <c r="O389" s="58"/>
      <c r="P389" s="190">
        <f>O389*H389</f>
        <v>0</v>
      </c>
      <c r="Q389" s="190">
        <v>2.1000000000000001E-4</v>
      </c>
      <c r="R389" s="190">
        <f>Q389*H389</f>
        <v>2.016E-3</v>
      </c>
      <c r="S389" s="190">
        <v>0</v>
      </c>
      <c r="T389" s="191">
        <f>S389*H389</f>
        <v>0</v>
      </c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R389" s="192" t="s">
        <v>204</v>
      </c>
      <c r="AT389" s="192" t="s">
        <v>200</v>
      </c>
      <c r="AU389" s="192" t="s">
        <v>177</v>
      </c>
      <c r="AY389" s="16" t="s">
        <v>197</v>
      </c>
      <c r="BE389" s="98">
        <f>IF(N389="základná",J389,0)</f>
        <v>0</v>
      </c>
      <c r="BF389" s="98">
        <f>IF(N389="znížená",J389,0)</f>
        <v>0</v>
      </c>
      <c r="BG389" s="98">
        <f>IF(N389="zákl. prenesená",J389,0)</f>
        <v>0</v>
      </c>
      <c r="BH389" s="98">
        <f>IF(N389="zníž. prenesená",J389,0)</f>
        <v>0</v>
      </c>
      <c r="BI389" s="98">
        <f>IF(N389="nulová",J389,0)</f>
        <v>0</v>
      </c>
      <c r="BJ389" s="16" t="s">
        <v>177</v>
      </c>
      <c r="BK389" s="193">
        <f>ROUND(I389*H389,3)</f>
        <v>0</v>
      </c>
      <c r="BL389" s="16" t="s">
        <v>204</v>
      </c>
      <c r="BM389" s="192" t="s">
        <v>654</v>
      </c>
    </row>
    <row r="390" spans="1:65" s="13" customFormat="1" x14ac:dyDescent="0.2">
      <c r="B390" s="194"/>
      <c r="D390" s="195" t="s">
        <v>206</v>
      </c>
      <c r="E390" s="196" t="s">
        <v>1</v>
      </c>
      <c r="F390" s="197" t="s">
        <v>655</v>
      </c>
      <c r="H390" s="198">
        <v>9.6</v>
      </c>
      <c r="I390" s="199"/>
      <c r="L390" s="194"/>
      <c r="M390" s="200"/>
      <c r="N390" s="201"/>
      <c r="O390" s="201"/>
      <c r="P390" s="201"/>
      <c r="Q390" s="201"/>
      <c r="R390" s="201"/>
      <c r="S390" s="201"/>
      <c r="T390" s="202"/>
      <c r="AT390" s="196" t="s">
        <v>206</v>
      </c>
      <c r="AU390" s="196" t="s">
        <v>177</v>
      </c>
      <c r="AV390" s="13" t="s">
        <v>177</v>
      </c>
      <c r="AW390" s="13" t="s">
        <v>3</v>
      </c>
      <c r="AX390" s="13" t="s">
        <v>85</v>
      </c>
      <c r="AY390" s="196" t="s">
        <v>197</v>
      </c>
    </row>
    <row r="391" spans="1:65" s="2" customFormat="1" ht="24" customHeight="1" x14ac:dyDescent="0.2">
      <c r="A391" s="32"/>
      <c r="B391" s="149"/>
      <c r="C391" s="203" t="s">
        <v>656</v>
      </c>
      <c r="D391" s="203" t="s">
        <v>369</v>
      </c>
      <c r="E391" s="204" t="s">
        <v>657</v>
      </c>
      <c r="F391" s="205" t="s">
        <v>658</v>
      </c>
      <c r="G391" s="206" t="s">
        <v>256</v>
      </c>
      <c r="H391" s="207">
        <v>2</v>
      </c>
      <c r="I391" s="208"/>
      <c r="J391" s="207">
        <f>ROUND(I391*H391,3)</f>
        <v>0</v>
      </c>
      <c r="K391" s="209"/>
      <c r="L391" s="210"/>
      <c r="M391" s="211" t="s">
        <v>1</v>
      </c>
      <c r="N391" s="212" t="s">
        <v>43</v>
      </c>
      <c r="O391" s="58"/>
      <c r="P391" s="190">
        <f>O391*H391</f>
        <v>0</v>
      </c>
      <c r="Q391" s="190">
        <v>2.1999999999999999E-2</v>
      </c>
      <c r="R391" s="190">
        <f>Q391*H391</f>
        <v>4.3999999999999997E-2</v>
      </c>
      <c r="S391" s="190">
        <v>0</v>
      </c>
      <c r="T391" s="191">
        <f>S391*H391</f>
        <v>0</v>
      </c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R391" s="192" t="s">
        <v>248</v>
      </c>
      <c r="AT391" s="192" t="s">
        <v>369</v>
      </c>
      <c r="AU391" s="192" t="s">
        <v>177</v>
      </c>
      <c r="AY391" s="16" t="s">
        <v>197</v>
      </c>
      <c r="BE391" s="98">
        <f>IF(N391="základná",J391,0)</f>
        <v>0</v>
      </c>
      <c r="BF391" s="98">
        <f>IF(N391="znížená",J391,0)</f>
        <v>0</v>
      </c>
      <c r="BG391" s="98">
        <f>IF(N391="zákl. prenesená",J391,0)</f>
        <v>0</v>
      </c>
      <c r="BH391" s="98">
        <f>IF(N391="zníž. prenesená",J391,0)</f>
        <v>0</v>
      </c>
      <c r="BI391" s="98">
        <f>IF(N391="nulová",J391,0)</f>
        <v>0</v>
      </c>
      <c r="BJ391" s="16" t="s">
        <v>177</v>
      </c>
      <c r="BK391" s="193">
        <f>ROUND(I391*H391,3)</f>
        <v>0</v>
      </c>
      <c r="BL391" s="16" t="s">
        <v>204</v>
      </c>
      <c r="BM391" s="192" t="s">
        <v>659</v>
      </c>
    </row>
    <row r="392" spans="1:65" s="12" customFormat="1" ht="22.75" customHeight="1" x14ac:dyDescent="0.25">
      <c r="B392" s="168"/>
      <c r="D392" s="169" t="s">
        <v>76</v>
      </c>
      <c r="E392" s="179" t="s">
        <v>660</v>
      </c>
      <c r="F392" s="179" t="s">
        <v>661</v>
      </c>
      <c r="I392" s="171"/>
      <c r="J392" s="180">
        <f>BK392</f>
        <v>0</v>
      </c>
      <c r="L392" s="168"/>
      <c r="M392" s="173"/>
      <c r="N392" s="174"/>
      <c r="O392" s="174"/>
      <c r="P392" s="175">
        <f>SUM(P393:P398)</f>
        <v>0</v>
      </c>
      <c r="Q392" s="174"/>
      <c r="R392" s="175">
        <f>SUM(R393:R398)</f>
        <v>0.37297000000000008</v>
      </c>
      <c r="S392" s="174"/>
      <c r="T392" s="176">
        <f>SUM(T393:T398)</f>
        <v>0</v>
      </c>
      <c r="AR392" s="169" t="s">
        <v>85</v>
      </c>
      <c r="AT392" s="177" t="s">
        <v>76</v>
      </c>
      <c r="AU392" s="177" t="s">
        <v>85</v>
      </c>
      <c r="AY392" s="169" t="s">
        <v>197</v>
      </c>
      <c r="BK392" s="178">
        <f>SUM(BK393:BK398)</f>
        <v>0</v>
      </c>
    </row>
    <row r="393" spans="1:65" s="2" customFormat="1" ht="16.5" customHeight="1" x14ac:dyDescent="0.2">
      <c r="A393" s="32"/>
      <c r="B393" s="149"/>
      <c r="C393" s="181" t="s">
        <v>662</v>
      </c>
      <c r="D393" s="181" t="s">
        <v>200</v>
      </c>
      <c r="E393" s="182" t="s">
        <v>663</v>
      </c>
      <c r="F393" s="183" t="s">
        <v>664</v>
      </c>
      <c r="G393" s="184" t="s">
        <v>271</v>
      </c>
      <c r="H393" s="185">
        <v>6</v>
      </c>
      <c r="I393" s="186"/>
      <c r="J393" s="185">
        <f>ROUND(I393*H393,3)</f>
        <v>0</v>
      </c>
      <c r="K393" s="187"/>
      <c r="L393" s="33"/>
      <c r="M393" s="188" t="s">
        <v>1</v>
      </c>
      <c r="N393" s="189" t="s">
        <v>43</v>
      </c>
      <c r="O393" s="58"/>
      <c r="P393" s="190">
        <f>O393*H393</f>
        <v>0</v>
      </c>
      <c r="Q393" s="190">
        <v>4.2000000000000002E-4</v>
      </c>
      <c r="R393" s="190">
        <f>Q393*H393</f>
        <v>2.5200000000000001E-3</v>
      </c>
      <c r="S393" s="190">
        <v>0</v>
      </c>
      <c r="T393" s="191">
        <f>S393*H393</f>
        <v>0</v>
      </c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R393" s="192" t="s">
        <v>204</v>
      </c>
      <c r="AT393" s="192" t="s">
        <v>200</v>
      </c>
      <c r="AU393" s="192" t="s">
        <v>177</v>
      </c>
      <c r="AY393" s="16" t="s">
        <v>197</v>
      </c>
      <c r="BE393" s="98">
        <f>IF(N393="základná",J393,0)</f>
        <v>0</v>
      </c>
      <c r="BF393" s="98">
        <f>IF(N393="znížená",J393,0)</f>
        <v>0</v>
      </c>
      <c r="BG393" s="98">
        <f>IF(N393="zákl. prenesená",J393,0)</f>
        <v>0</v>
      </c>
      <c r="BH393" s="98">
        <f>IF(N393="zníž. prenesená",J393,0)</f>
        <v>0</v>
      </c>
      <c r="BI393" s="98">
        <f>IF(N393="nulová",J393,0)</f>
        <v>0</v>
      </c>
      <c r="BJ393" s="16" t="s">
        <v>177</v>
      </c>
      <c r="BK393" s="193">
        <f>ROUND(I393*H393,3)</f>
        <v>0</v>
      </c>
      <c r="BL393" s="16" t="s">
        <v>204</v>
      </c>
      <c r="BM393" s="192" t="s">
        <v>665</v>
      </c>
    </row>
    <row r="394" spans="1:65" s="13" customFormat="1" x14ac:dyDescent="0.2">
      <c r="B394" s="194"/>
      <c r="D394" s="195" t="s">
        <v>206</v>
      </c>
      <c r="E394" s="196" t="s">
        <v>1</v>
      </c>
      <c r="F394" s="197" t="s">
        <v>666</v>
      </c>
      <c r="H394" s="198">
        <v>6</v>
      </c>
      <c r="I394" s="199"/>
      <c r="L394" s="194"/>
      <c r="M394" s="200"/>
      <c r="N394" s="201"/>
      <c r="O394" s="201"/>
      <c r="P394" s="201"/>
      <c r="Q394" s="201"/>
      <c r="R394" s="201"/>
      <c r="S394" s="201"/>
      <c r="T394" s="202"/>
      <c r="AT394" s="196" t="s">
        <v>206</v>
      </c>
      <c r="AU394" s="196" t="s">
        <v>177</v>
      </c>
      <c r="AV394" s="13" t="s">
        <v>177</v>
      </c>
      <c r="AW394" s="13" t="s">
        <v>3</v>
      </c>
      <c r="AX394" s="13" t="s">
        <v>85</v>
      </c>
      <c r="AY394" s="196" t="s">
        <v>197</v>
      </c>
    </row>
    <row r="395" spans="1:65" s="2" customFormat="1" ht="24" customHeight="1" x14ac:dyDescent="0.2">
      <c r="A395" s="32"/>
      <c r="B395" s="149"/>
      <c r="C395" s="203" t="s">
        <v>667</v>
      </c>
      <c r="D395" s="203" t="s">
        <v>369</v>
      </c>
      <c r="E395" s="204" t="s">
        <v>668</v>
      </c>
      <c r="F395" s="205" t="s">
        <v>669</v>
      </c>
      <c r="G395" s="206" t="s">
        <v>256</v>
      </c>
      <c r="H395" s="207">
        <v>1</v>
      </c>
      <c r="I395" s="208"/>
      <c r="J395" s="207">
        <f>ROUND(I395*H395,3)</f>
        <v>0</v>
      </c>
      <c r="K395" s="209"/>
      <c r="L395" s="210"/>
      <c r="M395" s="211" t="s">
        <v>1</v>
      </c>
      <c r="N395" s="212" t="s">
        <v>43</v>
      </c>
      <c r="O395" s="58"/>
      <c r="P395" s="190">
        <f>O395*H395</f>
        <v>0</v>
      </c>
      <c r="Q395" s="190">
        <v>0.33</v>
      </c>
      <c r="R395" s="190">
        <f>Q395*H395</f>
        <v>0.33</v>
      </c>
      <c r="S395" s="190">
        <v>0</v>
      </c>
      <c r="T395" s="191">
        <f>S395*H395</f>
        <v>0</v>
      </c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R395" s="192" t="s">
        <v>248</v>
      </c>
      <c r="AT395" s="192" t="s">
        <v>369</v>
      </c>
      <c r="AU395" s="192" t="s">
        <v>177</v>
      </c>
      <c r="AY395" s="16" t="s">
        <v>197</v>
      </c>
      <c r="BE395" s="98">
        <f>IF(N395="základná",J395,0)</f>
        <v>0</v>
      </c>
      <c r="BF395" s="98">
        <f>IF(N395="znížená",J395,0)</f>
        <v>0</v>
      </c>
      <c r="BG395" s="98">
        <f>IF(N395="zákl. prenesená",J395,0)</f>
        <v>0</v>
      </c>
      <c r="BH395" s="98">
        <f>IF(N395="zníž. prenesená",J395,0)</f>
        <v>0</v>
      </c>
      <c r="BI395" s="98">
        <f>IF(N395="nulová",J395,0)</f>
        <v>0</v>
      </c>
      <c r="BJ395" s="16" t="s">
        <v>177</v>
      </c>
      <c r="BK395" s="193">
        <f>ROUND(I395*H395,3)</f>
        <v>0</v>
      </c>
      <c r="BL395" s="16" t="s">
        <v>204</v>
      </c>
      <c r="BM395" s="192" t="s">
        <v>670</v>
      </c>
    </row>
    <row r="396" spans="1:65" s="2" customFormat="1" ht="16.5" customHeight="1" x14ac:dyDescent="0.2">
      <c r="A396" s="32"/>
      <c r="B396" s="149"/>
      <c r="C396" s="181" t="s">
        <v>671</v>
      </c>
      <c r="D396" s="181" t="s">
        <v>200</v>
      </c>
      <c r="E396" s="182" t="s">
        <v>672</v>
      </c>
      <c r="F396" s="183" t="s">
        <v>673</v>
      </c>
      <c r="G396" s="184" t="s">
        <v>256</v>
      </c>
      <c r="H396" s="185">
        <v>1</v>
      </c>
      <c r="I396" s="186"/>
      <c r="J396" s="185">
        <f>ROUND(I396*H396,3)</f>
        <v>0</v>
      </c>
      <c r="K396" s="187"/>
      <c r="L396" s="33"/>
      <c r="M396" s="188" t="s">
        <v>1</v>
      </c>
      <c r="N396" s="189" t="s">
        <v>43</v>
      </c>
      <c r="O396" s="58"/>
      <c r="P396" s="190">
        <f>O396*H396</f>
        <v>0</v>
      </c>
      <c r="Q396" s="190">
        <v>4.4999999999999999E-4</v>
      </c>
      <c r="R396" s="190">
        <f>Q396*H396</f>
        <v>4.4999999999999999E-4</v>
      </c>
      <c r="S396" s="190">
        <v>0</v>
      </c>
      <c r="T396" s="191">
        <f>S396*H396</f>
        <v>0</v>
      </c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R396" s="192" t="s">
        <v>204</v>
      </c>
      <c r="AT396" s="192" t="s">
        <v>200</v>
      </c>
      <c r="AU396" s="192" t="s">
        <v>177</v>
      </c>
      <c r="AY396" s="16" t="s">
        <v>197</v>
      </c>
      <c r="BE396" s="98">
        <f>IF(N396="základná",J396,0)</f>
        <v>0</v>
      </c>
      <c r="BF396" s="98">
        <f>IF(N396="znížená",J396,0)</f>
        <v>0</v>
      </c>
      <c r="BG396" s="98">
        <f>IF(N396="zákl. prenesená",J396,0)</f>
        <v>0</v>
      </c>
      <c r="BH396" s="98">
        <f>IF(N396="zníž. prenesená",J396,0)</f>
        <v>0</v>
      </c>
      <c r="BI396" s="98">
        <f>IF(N396="nulová",J396,0)</f>
        <v>0</v>
      </c>
      <c r="BJ396" s="16" t="s">
        <v>177</v>
      </c>
      <c r="BK396" s="193">
        <f>ROUND(I396*H396,3)</f>
        <v>0</v>
      </c>
      <c r="BL396" s="16" t="s">
        <v>204</v>
      </c>
      <c r="BM396" s="192" t="s">
        <v>674</v>
      </c>
    </row>
    <row r="397" spans="1:65" s="2" customFormat="1" ht="24" customHeight="1" x14ac:dyDescent="0.2">
      <c r="A397" s="32"/>
      <c r="B397" s="149"/>
      <c r="C397" s="203" t="s">
        <v>675</v>
      </c>
      <c r="D397" s="203" t="s">
        <v>369</v>
      </c>
      <c r="E397" s="204" t="s">
        <v>676</v>
      </c>
      <c r="F397" s="205" t="s">
        <v>677</v>
      </c>
      <c r="G397" s="206" t="s">
        <v>256</v>
      </c>
      <c r="H397" s="207">
        <v>1</v>
      </c>
      <c r="I397" s="208"/>
      <c r="J397" s="207">
        <f>ROUND(I397*H397,3)</f>
        <v>0</v>
      </c>
      <c r="K397" s="209"/>
      <c r="L397" s="210"/>
      <c r="M397" s="211" t="s">
        <v>1</v>
      </c>
      <c r="N397" s="212" t="s">
        <v>43</v>
      </c>
      <c r="O397" s="58"/>
      <c r="P397" s="190">
        <f>O397*H397</f>
        <v>0</v>
      </c>
      <c r="Q397" s="190">
        <v>1.4999999999999999E-2</v>
      </c>
      <c r="R397" s="190">
        <f>Q397*H397</f>
        <v>1.4999999999999999E-2</v>
      </c>
      <c r="S397" s="190">
        <v>0</v>
      </c>
      <c r="T397" s="191">
        <f>S397*H397</f>
        <v>0</v>
      </c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R397" s="192" t="s">
        <v>248</v>
      </c>
      <c r="AT397" s="192" t="s">
        <v>369</v>
      </c>
      <c r="AU397" s="192" t="s">
        <v>177</v>
      </c>
      <c r="AY397" s="16" t="s">
        <v>197</v>
      </c>
      <c r="BE397" s="98">
        <f>IF(N397="základná",J397,0)</f>
        <v>0</v>
      </c>
      <c r="BF397" s="98">
        <f>IF(N397="znížená",J397,0)</f>
        <v>0</v>
      </c>
      <c r="BG397" s="98">
        <f>IF(N397="zákl. prenesená",J397,0)</f>
        <v>0</v>
      </c>
      <c r="BH397" s="98">
        <f>IF(N397="zníž. prenesená",J397,0)</f>
        <v>0</v>
      </c>
      <c r="BI397" s="98">
        <f>IF(N397="nulová",J397,0)</f>
        <v>0</v>
      </c>
      <c r="BJ397" s="16" t="s">
        <v>177</v>
      </c>
      <c r="BK397" s="193">
        <f>ROUND(I397*H397,3)</f>
        <v>0</v>
      </c>
      <c r="BL397" s="16" t="s">
        <v>204</v>
      </c>
      <c r="BM397" s="192" t="s">
        <v>678</v>
      </c>
    </row>
    <row r="398" spans="1:65" s="2" customFormat="1" ht="36" customHeight="1" x14ac:dyDescent="0.2">
      <c r="A398" s="32"/>
      <c r="B398" s="149"/>
      <c r="C398" s="203" t="s">
        <v>679</v>
      </c>
      <c r="D398" s="203" t="s">
        <v>369</v>
      </c>
      <c r="E398" s="204" t="s">
        <v>680</v>
      </c>
      <c r="F398" s="205" t="s">
        <v>681</v>
      </c>
      <c r="G398" s="206" t="s">
        <v>256</v>
      </c>
      <c r="H398" s="207">
        <v>1</v>
      </c>
      <c r="I398" s="208"/>
      <c r="J398" s="207">
        <f>ROUND(I398*H398,3)</f>
        <v>0</v>
      </c>
      <c r="K398" s="209"/>
      <c r="L398" s="210"/>
      <c r="M398" s="211" t="s">
        <v>1</v>
      </c>
      <c r="N398" s="212" t="s">
        <v>43</v>
      </c>
      <c r="O398" s="58"/>
      <c r="P398" s="190">
        <f>O398*H398</f>
        <v>0</v>
      </c>
      <c r="Q398" s="190">
        <v>2.5000000000000001E-2</v>
      </c>
      <c r="R398" s="190">
        <f>Q398*H398</f>
        <v>2.5000000000000001E-2</v>
      </c>
      <c r="S398" s="190">
        <v>0</v>
      </c>
      <c r="T398" s="191">
        <f>S398*H398</f>
        <v>0</v>
      </c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R398" s="192" t="s">
        <v>248</v>
      </c>
      <c r="AT398" s="192" t="s">
        <v>369</v>
      </c>
      <c r="AU398" s="192" t="s">
        <v>177</v>
      </c>
      <c r="AY398" s="16" t="s">
        <v>197</v>
      </c>
      <c r="BE398" s="98">
        <f>IF(N398="základná",J398,0)</f>
        <v>0</v>
      </c>
      <c r="BF398" s="98">
        <f>IF(N398="znížená",J398,0)</f>
        <v>0</v>
      </c>
      <c r="BG398" s="98">
        <f>IF(N398="zákl. prenesená",J398,0)</f>
        <v>0</v>
      </c>
      <c r="BH398" s="98">
        <f>IF(N398="zníž. prenesená",J398,0)</f>
        <v>0</v>
      </c>
      <c r="BI398" s="98">
        <f>IF(N398="nulová",J398,0)</f>
        <v>0</v>
      </c>
      <c r="BJ398" s="16" t="s">
        <v>177</v>
      </c>
      <c r="BK398" s="193">
        <f>ROUND(I398*H398,3)</f>
        <v>0</v>
      </c>
      <c r="BL398" s="16" t="s">
        <v>204</v>
      </c>
      <c r="BM398" s="192" t="s">
        <v>682</v>
      </c>
    </row>
    <row r="399" spans="1:65" s="12" customFormat="1" ht="26" customHeight="1" x14ac:dyDescent="0.35">
      <c r="B399" s="168"/>
      <c r="D399" s="169" t="s">
        <v>76</v>
      </c>
      <c r="E399" s="170" t="s">
        <v>566</v>
      </c>
      <c r="F399" s="170" t="s">
        <v>683</v>
      </c>
      <c r="I399" s="171"/>
      <c r="J399" s="172">
        <f>BK399</f>
        <v>0</v>
      </c>
      <c r="L399" s="168"/>
      <c r="M399" s="173"/>
      <c r="N399" s="174"/>
      <c r="O399" s="174"/>
      <c r="P399" s="175">
        <f>P400+P404</f>
        <v>0</v>
      </c>
      <c r="Q399" s="174"/>
      <c r="R399" s="175">
        <f>R400+R404</f>
        <v>0.10421999999999999</v>
      </c>
      <c r="S399" s="174"/>
      <c r="T399" s="176">
        <f>T400+T404</f>
        <v>0</v>
      </c>
      <c r="AR399" s="169" t="s">
        <v>85</v>
      </c>
      <c r="AT399" s="177" t="s">
        <v>76</v>
      </c>
      <c r="AU399" s="177" t="s">
        <v>77</v>
      </c>
      <c r="AY399" s="169" t="s">
        <v>197</v>
      </c>
      <c r="BK399" s="178">
        <f>BK400+BK404</f>
        <v>0</v>
      </c>
    </row>
    <row r="400" spans="1:65" s="12" customFormat="1" ht="22.75" customHeight="1" x14ac:dyDescent="0.25">
      <c r="B400" s="168"/>
      <c r="D400" s="169" t="s">
        <v>76</v>
      </c>
      <c r="E400" s="179" t="s">
        <v>684</v>
      </c>
      <c r="F400" s="179" t="s">
        <v>685</v>
      </c>
      <c r="I400" s="171"/>
      <c r="J400" s="180">
        <f>BK400</f>
        <v>0</v>
      </c>
      <c r="L400" s="168"/>
      <c r="M400" s="173"/>
      <c r="N400" s="174"/>
      <c r="O400" s="174"/>
      <c r="P400" s="175">
        <f>SUM(P401:P403)</f>
        <v>0</v>
      </c>
      <c r="Q400" s="174"/>
      <c r="R400" s="175">
        <f>SUM(R401:R403)</f>
        <v>0.10231</v>
      </c>
      <c r="S400" s="174"/>
      <c r="T400" s="176">
        <f>SUM(T401:T403)</f>
        <v>0</v>
      </c>
      <c r="AR400" s="169" t="s">
        <v>85</v>
      </c>
      <c r="AT400" s="177" t="s">
        <v>76</v>
      </c>
      <c r="AU400" s="177" t="s">
        <v>85</v>
      </c>
      <c r="AY400" s="169" t="s">
        <v>197</v>
      </c>
      <c r="BK400" s="178">
        <f>SUM(BK401:BK403)</f>
        <v>0</v>
      </c>
    </row>
    <row r="401" spans="1:65" s="2" customFormat="1" ht="24" customHeight="1" x14ac:dyDescent="0.2">
      <c r="A401" s="32"/>
      <c r="B401" s="149"/>
      <c r="C401" s="181" t="s">
        <v>686</v>
      </c>
      <c r="D401" s="181" t="s">
        <v>200</v>
      </c>
      <c r="E401" s="182" t="s">
        <v>687</v>
      </c>
      <c r="F401" s="183" t="s">
        <v>688</v>
      </c>
      <c r="G401" s="184" t="s">
        <v>256</v>
      </c>
      <c r="H401" s="185">
        <v>1</v>
      </c>
      <c r="I401" s="186"/>
      <c r="J401" s="185">
        <f>ROUND(I401*H401,3)</f>
        <v>0</v>
      </c>
      <c r="K401" s="187"/>
      <c r="L401" s="33"/>
      <c r="M401" s="188" t="s">
        <v>1</v>
      </c>
      <c r="N401" s="189" t="s">
        <v>43</v>
      </c>
      <c r="O401" s="58"/>
      <c r="P401" s="190">
        <f>O401*H401</f>
        <v>0</v>
      </c>
      <c r="Q401" s="190">
        <v>0</v>
      </c>
      <c r="R401" s="190">
        <f>Q401*H401</f>
        <v>0</v>
      </c>
      <c r="S401" s="190">
        <v>0</v>
      </c>
      <c r="T401" s="191">
        <f>S401*H401</f>
        <v>0</v>
      </c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R401" s="192" t="s">
        <v>204</v>
      </c>
      <c r="AT401" s="192" t="s">
        <v>200</v>
      </c>
      <c r="AU401" s="192" t="s">
        <v>177</v>
      </c>
      <c r="AY401" s="16" t="s">
        <v>197</v>
      </c>
      <c r="BE401" s="98">
        <f>IF(N401="základná",J401,0)</f>
        <v>0</v>
      </c>
      <c r="BF401" s="98">
        <f>IF(N401="znížená",J401,0)</f>
        <v>0</v>
      </c>
      <c r="BG401" s="98">
        <f>IF(N401="zákl. prenesená",J401,0)</f>
        <v>0</v>
      </c>
      <c r="BH401" s="98">
        <f>IF(N401="zníž. prenesená",J401,0)</f>
        <v>0</v>
      </c>
      <c r="BI401" s="98">
        <f>IF(N401="nulová",J401,0)</f>
        <v>0</v>
      </c>
      <c r="BJ401" s="16" t="s">
        <v>177</v>
      </c>
      <c r="BK401" s="193">
        <f>ROUND(I401*H401,3)</f>
        <v>0</v>
      </c>
      <c r="BL401" s="16" t="s">
        <v>204</v>
      </c>
      <c r="BM401" s="192" t="s">
        <v>689</v>
      </c>
    </row>
    <row r="402" spans="1:65" s="2" customFormat="1" ht="36" customHeight="1" x14ac:dyDescent="0.2">
      <c r="A402" s="32"/>
      <c r="B402" s="149"/>
      <c r="C402" s="203" t="s">
        <v>690</v>
      </c>
      <c r="D402" s="203" t="s">
        <v>369</v>
      </c>
      <c r="E402" s="204" t="s">
        <v>691</v>
      </c>
      <c r="F402" s="205" t="s">
        <v>692</v>
      </c>
      <c r="G402" s="206" t="s">
        <v>256</v>
      </c>
      <c r="H402" s="207">
        <v>1</v>
      </c>
      <c r="I402" s="208"/>
      <c r="J402" s="207">
        <f>ROUND(I402*H402,3)</f>
        <v>0</v>
      </c>
      <c r="K402" s="209"/>
      <c r="L402" s="210"/>
      <c r="M402" s="211" t="s">
        <v>1</v>
      </c>
      <c r="N402" s="212" t="s">
        <v>43</v>
      </c>
      <c r="O402" s="58"/>
      <c r="P402" s="190">
        <f>O402*H402</f>
        <v>0</v>
      </c>
      <c r="Q402" s="190">
        <v>0.10231</v>
      </c>
      <c r="R402" s="190">
        <f>Q402*H402</f>
        <v>0.10231</v>
      </c>
      <c r="S402" s="190">
        <v>0</v>
      </c>
      <c r="T402" s="191">
        <f>S402*H402</f>
        <v>0</v>
      </c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R402" s="192" t="s">
        <v>248</v>
      </c>
      <c r="AT402" s="192" t="s">
        <v>369</v>
      </c>
      <c r="AU402" s="192" t="s">
        <v>177</v>
      </c>
      <c r="AY402" s="16" t="s">
        <v>197</v>
      </c>
      <c r="BE402" s="98">
        <f>IF(N402="základná",J402,0)</f>
        <v>0</v>
      </c>
      <c r="BF402" s="98">
        <f>IF(N402="znížená",J402,0)</f>
        <v>0</v>
      </c>
      <c r="BG402" s="98">
        <f>IF(N402="zákl. prenesená",J402,0)</f>
        <v>0</v>
      </c>
      <c r="BH402" s="98">
        <f>IF(N402="zníž. prenesená",J402,0)</f>
        <v>0</v>
      </c>
      <c r="BI402" s="98">
        <f>IF(N402="nulová",J402,0)</f>
        <v>0</v>
      </c>
      <c r="BJ402" s="16" t="s">
        <v>177</v>
      </c>
      <c r="BK402" s="193">
        <f>ROUND(I402*H402,3)</f>
        <v>0</v>
      </c>
      <c r="BL402" s="16" t="s">
        <v>204</v>
      </c>
      <c r="BM402" s="192" t="s">
        <v>693</v>
      </c>
    </row>
    <row r="403" spans="1:65" s="13" customFormat="1" x14ac:dyDescent="0.2">
      <c r="B403" s="194"/>
      <c r="D403" s="195" t="s">
        <v>206</v>
      </c>
      <c r="E403" s="196" t="s">
        <v>1</v>
      </c>
      <c r="F403" s="197" t="s">
        <v>694</v>
      </c>
      <c r="H403" s="198">
        <v>1</v>
      </c>
      <c r="I403" s="199"/>
      <c r="L403" s="194"/>
      <c r="M403" s="200"/>
      <c r="N403" s="201"/>
      <c r="O403" s="201"/>
      <c r="P403" s="201"/>
      <c r="Q403" s="201"/>
      <c r="R403" s="201"/>
      <c r="S403" s="201"/>
      <c r="T403" s="202"/>
      <c r="AT403" s="196" t="s">
        <v>206</v>
      </c>
      <c r="AU403" s="196" t="s">
        <v>177</v>
      </c>
      <c r="AV403" s="13" t="s">
        <v>177</v>
      </c>
      <c r="AW403" s="13" t="s">
        <v>3</v>
      </c>
      <c r="AX403" s="13" t="s">
        <v>85</v>
      </c>
      <c r="AY403" s="196" t="s">
        <v>197</v>
      </c>
    </row>
    <row r="404" spans="1:65" s="12" customFormat="1" ht="22.75" customHeight="1" x14ac:dyDescent="0.25">
      <c r="B404" s="168"/>
      <c r="D404" s="169" t="s">
        <v>76</v>
      </c>
      <c r="E404" s="179" t="s">
        <v>695</v>
      </c>
      <c r="F404" s="179" t="s">
        <v>696</v>
      </c>
      <c r="I404" s="171"/>
      <c r="J404" s="180">
        <f>BK404</f>
        <v>0</v>
      </c>
      <c r="L404" s="168"/>
      <c r="M404" s="173"/>
      <c r="N404" s="174"/>
      <c r="O404" s="174"/>
      <c r="P404" s="175">
        <f>SUM(P405:P406)</f>
        <v>0</v>
      </c>
      <c r="Q404" s="174"/>
      <c r="R404" s="175">
        <f>SUM(R405:R406)</f>
        <v>1.91E-3</v>
      </c>
      <c r="S404" s="174"/>
      <c r="T404" s="176">
        <f>SUM(T405:T406)</f>
        <v>0</v>
      </c>
      <c r="AR404" s="169" t="s">
        <v>85</v>
      </c>
      <c r="AT404" s="177" t="s">
        <v>76</v>
      </c>
      <c r="AU404" s="177" t="s">
        <v>85</v>
      </c>
      <c r="AY404" s="169" t="s">
        <v>197</v>
      </c>
      <c r="BK404" s="178">
        <f>SUM(BK405:BK406)</f>
        <v>0</v>
      </c>
    </row>
    <row r="405" spans="1:65" s="2" customFormat="1" ht="36" customHeight="1" x14ac:dyDescent="0.2">
      <c r="A405" s="32"/>
      <c r="B405" s="149"/>
      <c r="C405" s="181" t="s">
        <v>697</v>
      </c>
      <c r="D405" s="181" t="s">
        <v>200</v>
      </c>
      <c r="E405" s="182" t="s">
        <v>698</v>
      </c>
      <c r="F405" s="183" t="s">
        <v>699</v>
      </c>
      <c r="G405" s="184" t="s">
        <v>256</v>
      </c>
      <c r="H405" s="185">
        <v>1</v>
      </c>
      <c r="I405" s="186"/>
      <c r="J405" s="185">
        <f>ROUND(I405*H405,3)</f>
        <v>0</v>
      </c>
      <c r="K405" s="187"/>
      <c r="L405" s="33"/>
      <c r="M405" s="188" t="s">
        <v>1</v>
      </c>
      <c r="N405" s="189" t="s">
        <v>43</v>
      </c>
      <c r="O405" s="58"/>
      <c r="P405" s="190">
        <f>O405*H405</f>
        <v>0</v>
      </c>
      <c r="Q405" s="190">
        <v>3.1E-4</v>
      </c>
      <c r="R405" s="190">
        <f>Q405*H405</f>
        <v>3.1E-4</v>
      </c>
      <c r="S405" s="190">
        <v>0</v>
      </c>
      <c r="T405" s="191">
        <f>S405*H405</f>
        <v>0</v>
      </c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R405" s="192" t="s">
        <v>204</v>
      </c>
      <c r="AT405" s="192" t="s">
        <v>200</v>
      </c>
      <c r="AU405" s="192" t="s">
        <v>177</v>
      </c>
      <c r="AY405" s="16" t="s">
        <v>197</v>
      </c>
      <c r="BE405" s="98">
        <f>IF(N405="základná",J405,0)</f>
        <v>0</v>
      </c>
      <c r="BF405" s="98">
        <f>IF(N405="znížená",J405,0)</f>
        <v>0</v>
      </c>
      <c r="BG405" s="98">
        <f>IF(N405="zákl. prenesená",J405,0)</f>
        <v>0</v>
      </c>
      <c r="BH405" s="98">
        <f>IF(N405="zníž. prenesená",J405,0)</f>
        <v>0</v>
      </c>
      <c r="BI405" s="98">
        <f>IF(N405="nulová",J405,0)</f>
        <v>0</v>
      </c>
      <c r="BJ405" s="16" t="s">
        <v>177</v>
      </c>
      <c r="BK405" s="193">
        <f>ROUND(I405*H405,3)</f>
        <v>0</v>
      </c>
      <c r="BL405" s="16" t="s">
        <v>204</v>
      </c>
      <c r="BM405" s="192" t="s">
        <v>700</v>
      </c>
    </row>
    <row r="406" spans="1:65" s="2" customFormat="1" ht="36" customHeight="1" x14ac:dyDescent="0.2">
      <c r="A406" s="32"/>
      <c r="B406" s="149"/>
      <c r="C406" s="203" t="s">
        <v>701</v>
      </c>
      <c r="D406" s="203" t="s">
        <v>369</v>
      </c>
      <c r="E406" s="204" t="s">
        <v>702</v>
      </c>
      <c r="F406" s="205" t="s">
        <v>703</v>
      </c>
      <c r="G406" s="206" t="s">
        <v>256</v>
      </c>
      <c r="H406" s="207">
        <v>1</v>
      </c>
      <c r="I406" s="208"/>
      <c r="J406" s="207">
        <f>ROUND(I406*H406,3)</f>
        <v>0</v>
      </c>
      <c r="K406" s="209"/>
      <c r="L406" s="210"/>
      <c r="M406" s="211" t="s">
        <v>1</v>
      </c>
      <c r="N406" s="212" t="s">
        <v>43</v>
      </c>
      <c r="O406" s="58"/>
      <c r="P406" s="190">
        <f>O406*H406</f>
        <v>0</v>
      </c>
      <c r="Q406" s="190">
        <v>1.6000000000000001E-3</v>
      </c>
      <c r="R406" s="190">
        <f>Q406*H406</f>
        <v>1.6000000000000001E-3</v>
      </c>
      <c r="S406" s="190">
        <v>0</v>
      </c>
      <c r="T406" s="191">
        <f>S406*H406</f>
        <v>0</v>
      </c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R406" s="192" t="s">
        <v>248</v>
      </c>
      <c r="AT406" s="192" t="s">
        <v>369</v>
      </c>
      <c r="AU406" s="192" t="s">
        <v>177</v>
      </c>
      <c r="AY406" s="16" t="s">
        <v>197</v>
      </c>
      <c r="BE406" s="98">
        <f>IF(N406="základná",J406,0)</f>
        <v>0</v>
      </c>
      <c r="BF406" s="98">
        <f>IF(N406="znížená",J406,0)</f>
        <v>0</v>
      </c>
      <c r="BG406" s="98">
        <f>IF(N406="zákl. prenesená",J406,0)</f>
        <v>0</v>
      </c>
      <c r="BH406" s="98">
        <f>IF(N406="zníž. prenesená",J406,0)</f>
        <v>0</v>
      </c>
      <c r="BI406" s="98">
        <f>IF(N406="nulová",J406,0)</f>
        <v>0</v>
      </c>
      <c r="BJ406" s="16" t="s">
        <v>177</v>
      </c>
      <c r="BK406" s="193">
        <f>ROUND(I406*H406,3)</f>
        <v>0</v>
      </c>
      <c r="BL406" s="16" t="s">
        <v>204</v>
      </c>
      <c r="BM406" s="192" t="s">
        <v>704</v>
      </c>
    </row>
    <row r="407" spans="1:65" s="12" customFormat="1" ht="26" customHeight="1" x14ac:dyDescent="0.35">
      <c r="B407" s="168"/>
      <c r="D407" s="169" t="s">
        <v>76</v>
      </c>
      <c r="E407" s="170" t="s">
        <v>586</v>
      </c>
      <c r="F407" s="170" t="s">
        <v>705</v>
      </c>
      <c r="I407" s="171"/>
      <c r="J407" s="172">
        <f>BK407</f>
        <v>0</v>
      </c>
      <c r="L407" s="168"/>
      <c r="M407" s="173"/>
      <c r="N407" s="174"/>
      <c r="O407" s="174"/>
      <c r="P407" s="175">
        <f>P408</f>
        <v>0</v>
      </c>
      <c r="Q407" s="174"/>
      <c r="R407" s="175">
        <f>R408</f>
        <v>0.97151600000000005</v>
      </c>
      <c r="S407" s="174"/>
      <c r="T407" s="176">
        <f>T408</f>
        <v>0</v>
      </c>
      <c r="AR407" s="169" t="s">
        <v>85</v>
      </c>
      <c r="AT407" s="177" t="s">
        <v>76</v>
      </c>
      <c r="AU407" s="177" t="s">
        <v>77</v>
      </c>
      <c r="AY407" s="169" t="s">
        <v>197</v>
      </c>
      <c r="BK407" s="178">
        <f>BK408</f>
        <v>0</v>
      </c>
    </row>
    <row r="408" spans="1:65" s="12" customFormat="1" ht="22.75" customHeight="1" x14ac:dyDescent="0.25">
      <c r="B408" s="168"/>
      <c r="D408" s="169" t="s">
        <v>76</v>
      </c>
      <c r="E408" s="179" t="s">
        <v>706</v>
      </c>
      <c r="F408" s="179" t="s">
        <v>707</v>
      </c>
      <c r="I408" s="171"/>
      <c r="J408" s="180">
        <f>BK408</f>
        <v>0</v>
      </c>
      <c r="L408" s="168"/>
      <c r="M408" s="173"/>
      <c r="N408" s="174"/>
      <c r="O408" s="174"/>
      <c r="P408" s="175">
        <f>SUM(P409:P412)</f>
        <v>0</v>
      </c>
      <c r="Q408" s="174"/>
      <c r="R408" s="175">
        <f>SUM(R409:R412)</f>
        <v>0.97151600000000005</v>
      </c>
      <c r="S408" s="174"/>
      <c r="T408" s="176">
        <f>SUM(T409:T412)</f>
        <v>0</v>
      </c>
      <c r="AR408" s="169" t="s">
        <v>85</v>
      </c>
      <c r="AT408" s="177" t="s">
        <v>76</v>
      </c>
      <c r="AU408" s="177" t="s">
        <v>85</v>
      </c>
      <c r="AY408" s="169" t="s">
        <v>197</v>
      </c>
      <c r="BK408" s="178">
        <f>SUM(BK409:BK412)</f>
        <v>0</v>
      </c>
    </row>
    <row r="409" spans="1:65" s="2" customFormat="1" ht="24" customHeight="1" x14ac:dyDescent="0.2">
      <c r="A409" s="32"/>
      <c r="B409" s="149"/>
      <c r="C409" s="181" t="s">
        <v>708</v>
      </c>
      <c r="D409" s="181" t="s">
        <v>200</v>
      </c>
      <c r="E409" s="182" t="s">
        <v>709</v>
      </c>
      <c r="F409" s="183" t="s">
        <v>710</v>
      </c>
      <c r="G409" s="184" t="s">
        <v>271</v>
      </c>
      <c r="H409" s="185">
        <v>98.5</v>
      </c>
      <c r="I409" s="186"/>
      <c r="J409" s="185">
        <f>ROUND(I409*H409,3)</f>
        <v>0</v>
      </c>
      <c r="K409" s="187"/>
      <c r="L409" s="33"/>
      <c r="M409" s="188" t="s">
        <v>1</v>
      </c>
      <c r="N409" s="189" t="s">
        <v>43</v>
      </c>
      <c r="O409" s="58"/>
      <c r="P409" s="190">
        <f>O409*H409</f>
        <v>0</v>
      </c>
      <c r="Q409" s="190">
        <v>6.6499999999999997E-3</v>
      </c>
      <c r="R409" s="190">
        <f>Q409*H409</f>
        <v>0.65502499999999997</v>
      </c>
      <c r="S409" s="190">
        <v>0</v>
      </c>
      <c r="T409" s="191">
        <f>S409*H409</f>
        <v>0</v>
      </c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R409" s="192" t="s">
        <v>204</v>
      </c>
      <c r="AT409" s="192" t="s">
        <v>200</v>
      </c>
      <c r="AU409" s="192" t="s">
        <v>177</v>
      </c>
      <c r="AY409" s="16" t="s">
        <v>197</v>
      </c>
      <c r="BE409" s="98">
        <f>IF(N409="základná",J409,0)</f>
        <v>0</v>
      </c>
      <c r="BF409" s="98">
        <f>IF(N409="znížená",J409,0)</f>
        <v>0</v>
      </c>
      <c r="BG409" s="98">
        <f>IF(N409="zákl. prenesená",J409,0)</f>
        <v>0</v>
      </c>
      <c r="BH409" s="98">
        <f>IF(N409="zníž. prenesená",J409,0)</f>
        <v>0</v>
      </c>
      <c r="BI409" s="98">
        <f>IF(N409="nulová",J409,0)</f>
        <v>0</v>
      </c>
      <c r="BJ409" s="16" t="s">
        <v>177</v>
      </c>
      <c r="BK409" s="193">
        <f>ROUND(I409*H409,3)</f>
        <v>0</v>
      </c>
      <c r="BL409" s="16" t="s">
        <v>204</v>
      </c>
      <c r="BM409" s="192" t="s">
        <v>711</v>
      </c>
    </row>
    <row r="410" spans="1:65" s="13" customFormat="1" x14ac:dyDescent="0.2">
      <c r="B410" s="194"/>
      <c r="D410" s="195" t="s">
        <v>206</v>
      </c>
      <c r="E410" s="196" t="s">
        <v>1</v>
      </c>
      <c r="F410" s="197" t="s">
        <v>712</v>
      </c>
      <c r="H410" s="198">
        <v>98.5</v>
      </c>
      <c r="I410" s="199"/>
      <c r="L410" s="194"/>
      <c r="M410" s="200"/>
      <c r="N410" s="201"/>
      <c r="O410" s="201"/>
      <c r="P410" s="201"/>
      <c r="Q410" s="201"/>
      <c r="R410" s="201"/>
      <c r="S410" s="201"/>
      <c r="T410" s="202"/>
      <c r="AT410" s="196" t="s">
        <v>206</v>
      </c>
      <c r="AU410" s="196" t="s">
        <v>177</v>
      </c>
      <c r="AV410" s="13" t="s">
        <v>177</v>
      </c>
      <c r="AW410" s="13" t="s">
        <v>3</v>
      </c>
      <c r="AX410" s="13" t="s">
        <v>85</v>
      </c>
      <c r="AY410" s="196" t="s">
        <v>197</v>
      </c>
    </row>
    <row r="411" spans="1:65" s="2" customFormat="1" ht="16.5" customHeight="1" x14ac:dyDescent="0.2">
      <c r="A411" s="32"/>
      <c r="B411" s="149"/>
      <c r="C411" s="203" t="s">
        <v>713</v>
      </c>
      <c r="D411" s="203" t="s">
        <v>369</v>
      </c>
      <c r="E411" s="204" t="s">
        <v>714</v>
      </c>
      <c r="F411" s="205" t="s">
        <v>715</v>
      </c>
      <c r="G411" s="206" t="s">
        <v>224</v>
      </c>
      <c r="H411" s="207">
        <v>15.071</v>
      </c>
      <c r="I411" s="208"/>
      <c r="J411" s="207">
        <f>ROUND(I411*H411,3)</f>
        <v>0</v>
      </c>
      <c r="K411" s="209"/>
      <c r="L411" s="210"/>
      <c r="M411" s="211" t="s">
        <v>1</v>
      </c>
      <c r="N411" s="212" t="s">
        <v>43</v>
      </c>
      <c r="O411" s="58"/>
      <c r="P411" s="190">
        <f>O411*H411</f>
        <v>0</v>
      </c>
      <c r="Q411" s="190">
        <v>2.1000000000000001E-2</v>
      </c>
      <c r="R411" s="190">
        <f>Q411*H411</f>
        <v>0.31649100000000002</v>
      </c>
      <c r="S411" s="190">
        <v>0</v>
      </c>
      <c r="T411" s="191">
        <f>S411*H411</f>
        <v>0</v>
      </c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R411" s="192" t="s">
        <v>248</v>
      </c>
      <c r="AT411" s="192" t="s">
        <v>369</v>
      </c>
      <c r="AU411" s="192" t="s">
        <v>177</v>
      </c>
      <c r="AY411" s="16" t="s">
        <v>197</v>
      </c>
      <c r="BE411" s="98">
        <f>IF(N411="základná",J411,0)</f>
        <v>0</v>
      </c>
      <c r="BF411" s="98">
        <f>IF(N411="znížená",J411,0)</f>
        <v>0</v>
      </c>
      <c r="BG411" s="98">
        <f>IF(N411="zákl. prenesená",J411,0)</f>
        <v>0</v>
      </c>
      <c r="BH411" s="98">
        <f>IF(N411="zníž. prenesená",J411,0)</f>
        <v>0</v>
      </c>
      <c r="BI411" s="98">
        <f>IF(N411="nulová",J411,0)</f>
        <v>0</v>
      </c>
      <c r="BJ411" s="16" t="s">
        <v>177</v>
      </c>
      <c r="BK411" s="193">
        <f>ROUND(I411*H411,3)</f>
        <v>0</v>
      </c>
      <c r="BL411" s="16" t="s">
        <v>204</v>
      </c>
      <c r="BM411" s="192" t="s">
        <v>716</v>
      </c>
    </row>
    <row r="412" spans="1:65" s="13" customFormat="1" x14ac:dyDescent="0.2">
      <c r="B412" s="194"/>
      <c r="D412" s="195" t="s">
        <v>206</v>
      </c>
      <c r="F412" s="197" t="s">
        <v>717</v>
      </c>
      <c r="H412" s="198">
        <v>15.071</v>
      </c>
      <c r="I412" s="199"/>
      <c r="L412" s="194"/>
      <c r="M412" s="200"/>
      <c r="N412" s="201"/>
      <c r="O412" s="201"/>
      <c r="P412" s="201"/>
      <c r="Q412" s="201"/>
      <c r="R412" s="201"/>
      <c r="S412" s="201"/>
      <c r="T412" s="202"/>
      <c r="AT412" s="196" t="s">
        <v>206</v>
      </c>
      <c r="AU412" s="196" t="s">
        <v>177</v>
      </c>
      <c r="AV412" s="13" t="s">
        <v>177</v>
      </c>
      <c r="AW412" s="13" t="s">
        <v>4</v>
      </c>
      <c r="AX412" s="13" t="s">
        <v>85</v>
      </c>
      <c r="AY412" s="196" t="s">
        <v>197</v>
      </c>
    </row>
    <row r="413" spans="1:65" s="12" customFormat="1" ht="26" customHeight="1" x14ac:dyDescent="0.35">
      <c r="B413" s="168"/>
      <c r="D413" s="169" t="s">
        <v>76</v>
      </c>
      <c r="E413" s="170" t="s">
        <v>586</v>
      </c>
      <c r="F413" s="170" t="s">
        <v>705</v>
      </c>
      <c r="I413" s="171"/>
      <c r="J413" s="172">
        <f>BK413</f>
        <v>0</v>
      </c>
      <c r="L413" s="168"/>
      <c r="M413" s="173"/>
      <c r="N413" s="174"/>
      <c r="O413" s="174"/>
      <c r="P413" s="175">
        <f>P414+P419</f>
        <v>0</v>
      </c>
      <c r="Q413" s="174"/>
      <c r="R413" s="175">
        <f>R414+R419</f>
        <v>0.18216000000000002</v>
      </c>
      <c r="S413" s="174"/>
      <c r="T413" s="176">
        <f>T414+T419</f>
        <v>0</v>
      </c>
      <c r="AR413" s="169" t="s">
        <v>85</v>
      </c>
      <c r="AT413" s="177" t="s">
        <v>76</v>
      </c>
      <c r="AU413" s="177" t="s">
        <v>77</v>
      </c>
      <c r="AY413" s="169" t="s">
        <v>197</v>
      </c>
      <c r="BK413" s="178">
        <f>BK414+BK419</f>
        <v>0</v>
      </c>
    </row>
    <row r="414" spans="1:65" s="12" customFormat="1" ht="22.75" customHeight="1" x14ac:dyDescent="0.25">
      <c r="B414" s="168"/>
      <c r="D414" s="169" t="s">
        <v>76</v>
      </c>
      <c r="E414" s="179" t="s">
        <v>718</v>
      </c>
      <c r="F414" s="179" t="s">
        <v>719</v>
      </c>
      <c r="I414" s="171"/>
      <c r="J414" s="180">
        <f>BK414</f>
        <v>0</v>
      </c>
      <c r="L414" s="168"/>
      <c r="M414" s="173"/>
      <c r="N414" s="174"/>
      <c r="O414" s="174"/>
      <c r="P414" s="175">
        <f>SUM(P415:P418)</f>
        <v>0</v>
      </c>
      <c r="Q414" s="174"/>
      <c r="R414" s="175">
        <f>SUM(R415:R418)</f>
        <v>0.18216000000000002</v>
      </c>
      <c r="S414" s="174"/>
      <c r="T414" s="176">
        <f>SUM(T415:T418)</f>
        <v>0</v>
      </c>
      <c r="AR414" s="169" t="s">
        <v>85</v>
      </c>
      <c r="AT414" s="177" t="s">
        <v>76</v>
      </c>
      <c r="AU414" s="177" t="s">
        <v>85</v>
      </c>
      <c r="AY414" s="169" t="s">
        <v>197</v>
      </c>
      <c r="BK414" s="178">
        <f>SUM(BK415:BK418)</f>
        <v>0</v>
      </c>
    </row>
    <row r="415" spans="1:65" s="2" customFormat="1" ht="24" customHeight="1" x14ac:dyDescent="0.2">
      <c r="A415" s="32"/>
      <c r="B415" s="149"/>
      <c r="C415" s="181" t="s">
        <v>720</v>
      </c>
      <c r="D415" s="181" t="s">
        <v>200</v>
      </c>
      <c r="E415" s="182" t="s">
        <v>721</v>
      </c>
      <c r="F415" s="183" t="s">
        <v>722</v>
      </c>
      <c r="G415" s="184" t="s">
        <v>224</v>
      </c>
      <c r="H415" s="185">
        <v>3</v>
      </c>
      <c r="I415" s="186"/>
      <c r="J415" s="185">
        <f>ROUND(I415*H415,3)</f>
        <v>0</v>
      </c>
      <c r="K415" s="187"/>
      <c r="L415" s="33"/>
      <c r="M415" s="188" t="s">
        <v>1</v>
      </c>
      <c r="N415" s="189" t="s">
        <v>43</v>
      </c>
      <c r="O415" s="58"/>
      <c r="P415" s="190">
        <f>O415*H415</f>
        <v>0</v>
      </c>
      <c r="Q415" s="190">
        <v>4.8480000000000002E-2</v>
      </c>
      <c r="R415" s="190">
        <f>Q415*H415</f>
        <v>0.14544000000000001</v>
      </c>
      <c r="S415" s="190">
        <v>0</v>
      </c>
      <c r="T415" s="191">
        <f>S415*H415</f>
        <v>0</v>
      </c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R415" s="192" t="s">
        <v>204</v>
      </c>
      <c r="AT415" s="192" t="s">
        <v>200</v>
      </c>
      <c r="AU415" s="192" t="s">
        <v>177</v>
      </c>
      <c r="AY415" s="16" t="s">
        <v>197</v>
      </c>
      <c r="BE415" s="98">
        <f>IF(N415="základná",J415,0)</f>
        <v>0</v>
      </c>
      <c r="BF415" s="98">
        <f>IF(N415="znížená",J415,0)</f>
        <v>0</v>
      </c>
      <c r="BG415" s="98">
        <f>IF(N415="zákl. prenesená",J415,0)</f>
        <v>0</v>
      </c>
      <c r="BH415" s="98">
        <f>IF(N415="zníž. prenesená",J415,0)</f>
        <v>0</v>
      </c>
      <c r="BI415" s="98">
        <f>IF(N415="nulová",J415,0)</f>
        <v>0</v>
      </c>
      <c r="BJ415" s="16" t="s">
        <v>177</v>
      </c>
      <c r="BK415" s="193">
        <f>ROUND(I415*H415,3)</f>
        <v>0</v>
      </c>
      <c r="BL415" s="16" t="s">
        <v>204</v>
      </c>
      <c r="BM415" s="192" t="s">
        <v>723</v>
      </c>
    </row>
    <row r="416" spans="1:65" s="13" customFormat="1" x14ac:dyDescent="0.2">
      <c r="B416" s="194"/>
      <c r="D416" s="195" t="s">
        <v>206</v>
      </c>
      <c r="E416" s="196" t="s">
        <v>1</v>
      </c>
      <c r="F416" s="197" t="s">
        <v>724</v>
      </c>
      <c r="H416" s="198">
        <v>3</v>
      </c>
      <c r="I416" s="199"/>
      <c r="L416" s="194"/>
      <c r="M416" s="200"/>
      <c r="N416" s="201"/>
      <c r="O416" s="201"/>
      <c r="P416" s="201"/>
      <c r="Q416" s="201"/>
      <c r="R416" s="201"/>
      <c r="S416" s="201"/>
      <c r="T416" s="202"/>
      <c r="AT416" s="196" t="s">
        <v>206</v>
      </c>
      <c r="AU416" s="196" t="s">
        <v>177</v>
      </c>
      <c r="AV416" s="13" t="s">
        <v>177</v>
      </c>
      <c r="AW416" s="13" t="s">
        <v>3</v>
      </c>
      <c r="AX416" s="13" t="s">
        <v>85</v>
      </c>
      <c r="AY416" s="196" t="s">
        <v>197</v>
      </c>
    </row>
    <row r="417" spans="1:65" s="2" customFormat="1" ht="16.5" customHeight="1" x14ac:dyDescent="0.2">
      <c r="A417" s="32"/>
      <c r="B417" s="149"/>
      <c r="C417" s="203" t="s">
        <v>725</v>
      </c>
      <c r="D417" s="203" t="s">
        <v>369</v>
      </c>
      <c r="E417" s="204" t="s">
        <v>726</v>
      </c>
      <c r="F417" s="205" t="s">
        <v>727</v>
      </c>
      <c r="G417" s="206" t="s">
        <v>224</v>
      </c>
      <c r="H417" s="207">
        <v>3.06</v>
      </c>
      <c r="I417" s="208"/>
      <c r="J417" s="207">
        <f>ROUND(I417*H417,3)</f>
        <v>0</v>
      </c>
      <c r="K417" s="209"/>
      <c r="L417" s="210"/>
      <c r="M417" s="211" t="s">
        <v>1</v>
      </c>
      <c r="N417" s="212" t="s">
        <v>43</v>
      </c>
      <c r="O417" s="58"/>
      <c r="P417" s="190">
        <f>O417*H417</f>
        <v>0</v>
      </c>
      <c r="Q417" s="190">
        <v>1.2E-2</v>
      </c>
      <c r="R417" s="190">
        <f>Q417*H417</f>
        <v>3.6720000000000003E-2</v>
      </c>
      <c r="S417" s="190">
        <v>0</v>
      </c>
      <c r="T417" s="191">
        <f>S417*H417</f>
        <v>0</v>
      </c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R417" s="192" t="s">
        <v>248</v>
      </c>
      <c r="AT417" s="192" t="s">
        <v>369</v>
      </c>
      <c r="AU417" s="192" t="s">
        <v>177</v>
      </c>
      <c r="AY417" s="16" t="s">
        <v>197</v>
      </c>
      <c r="BE417" s="98">
        <f>IF(N417="základná",J417,0)</f>
        <v>0</v>
      </c>
      <c r="BF417" s="98">
        <f>IF(N417="znížená",J417,0)</f>
        <v>0</v>
      </c>
      <c r="BG417" s="98">
        <f>IF(N417="zákl. prenesená",J417,0)</f>
        <v>0</v>
      </c>
      <c r="BH417" s="98">
        <f>IF(N417="zníž. prenesená",J417,0)</f>
        <v>0</v>
      </c>
      <c r="BI417" s="98">
        <f>IF(N417="nulová",J417,0)</f>
        <v>0</v>
      </c>
      <c r="BJ417" s="16" t="s">
        <v>177</v>
      </c>
      <c r="BK417" s="193">
        <f>ROUND(I417*H417,3)</f>
        <v>0</v>
      </c>
      <c r="BL417" s="16" t="s">
        <v>204</v>
      </c>
      <c r="BM417" s="192" t="s">
        <v>728</v>
      </c>
    </row>
    <row r="418" spans="1:65" s="13" customFormat="1" x14ac:dyDescent="0.2">
      <c r="B418" s="194"/>
      <c r="D418" s="195" t="s">
        <v>206</v>
      </c>
      <c r="F418" s="197" t="s">
        <v>729</v>
      </c>
      <c r="H418" s="198">
        <v>3.06</v>
      </c>
      <c r="I418" s="199"/>
      <c r="L418" s="194"/>
      <c r="M418" s="200"/>
      <c r="N418" s="201"/>
      <c r="O418" s="201"/>
      <c r="P418" s="201"/>
      <c r="Q418" s="201"/>
      <c r="R418" s="201"/>
      <c r="S418" s="201"/>
      <c r="T418" s="202"/>
      <c r="AT418" s="196" t="s">
        <v>206</v>
      </c>
      <c r="AU418" s="196" t="s">
        <v>177</v>
      </c>
      <c r="AV418" s="13" t="s">
        <v>177</v>
      </c>
      <c r="AW418" s="13" t="s">
        <v>4</v>
      </c>
      <c r="AX418" s="13" t="s">
        <v>85</v>
      </c>
      <c r="AY418" s="196" t="s">
        <v>197</v>
      </c>
    </row>
    <row r="419" spans="1:65" s="12" customFormat="1" ht="22.75" customHeight="1" x14ac:dyDescent="0.25">
      <c r="B419" s="168"/>
      <c r="D419" s="169" t="s">
        <v>76</v>
      </c>
      <c r="E419" s="179" t="s">
        <v>730</v>
      </c>
      <c r="F419" s="179" t="s">
        <v>331</v>
      </c>
      <c r="I419" s="171"/>
      <c r="J419" s="180">
        <f>BK419</f>
        <v>0</v>
      </c>
      <c r="L419" s="168"/>
      <c r="M419" s="173"/>
      <c r="N419" s="174"/>
      <c r="O419" s="174"/>
      <c r="P419" s="175">
        <f>P420</f>
        <v>0</v>
      </c>
      <c r="Q419" s="174"/>
      <c r="R419" s="175">
        <f>R420</f>
        <v>0</v>
      </c>
      <c r="S419" s="174"/>
      <c r="T419" s="176">
        <f>T420</f>
        <v>0</v>
      </c>
      <c r="AR419" s="169" t="s">
        <v>85</v>
      </c>
      <c r="AT419" s="177" t="s">
        <v>76</v>
      </c>
      <c r="AU419" s="177" t="s">
        <v>85</v>
      </c>
      <c r="AY419" s="169" t="s">
        <v>197</v>
      </c>
      <c r="BK419" s="178">
        <f>BK420</f>
        <v>0</v>
      </c>
    </row>
    <row r="420" spans="1:65" s="2" customFormat="1" ht="24" customHeight="1" x14ac:dyDescent="0.2">
      <c r="A420" s="32"/>
      <c r="B420" s="149"/>
      <c r="C420" s="181" t="s">
        <v>731</v>
      </c>
      <c r="D420" s="181" t="s">
        <v>200</v>
      </c>
      <c r="E420" s="182" t="s">
        <v>732</v>
      </c>
      <c r="F420" s="183" t="s">
        <v>733</v>
      </c>
      <c r="G420" s="184" t="s">
        <v>335</v>
      </c>
      <c r="H420" s="185">
        <v>6.9470000000000001</v>
      </c>
      <c r="I420" s="186"/>
      <c r="J420" s="185">
        <f>ROUND(I420*H420,3)</f>
        <v>0</v>
      </c>
      <c r="K420" s="187"/>
      <c r="L420" s="33"/>
      <c r="M420" s="188" t="s">
        <v>1</v>
      </c>
      <c r="N420" s="189" t="s">
        <v>43</v>
      </c>
      <c r="O420" s="58"/>
      <c r="P420" s="190">
        <f>O420*H420</f>
        <v>0</v>
      </c>
      <c r="Q420" s="190">
        <v>0</v>
      </c>
      <c r="R420" s="190">
        <f>Q420*H420</f>
        <v>0</v>
      </c>
      <c r="S420" s="190">
        <v>0</v>
      </c>
      <c r="T420" s="191">
        <f>S420*H420</f>
        <v>0</v>
      </c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R420" s="192" t="s">
        <v>204</v>
      </c>
      <c r="AT420" s="192" t="s">
        <v>200</v>
      </c>
      <c r="AU420" s="192" t="s">
        <v>177</v>
      </c>
      <c r="AY420" s="16" t="s">
        <v>197</v>
      </c>
      <c r="BE420" s="98">
        <f>IF(N420="základná",J420,0)</f>
        <v>0</v>
      </c>
      <c r="BF420" s="98">
        <f>IF(N420="znížená",J420,0)</f>
        <v>0</v>
      </c>
      <c r="BG420" s="98">
        <f>IF(N420="zákl. prenesená",J420,0)</f>
        <v>0</v>
      </c>
      <c r="BH420" s="98">
        <f>IF(N420="zníž. prenesená",J420,0)</f>
        <v>0</v>
      </c>
      <c r="BI420" s="98">
        <f>IF(N420="nulová",J420,0)</f>
        <v>0</v>
      </c>
      <c r="BJ420" s="16" t="s">
        <v>177</v>
      </c>
      <c r="BK420" s="193">
        <f>ROUND(I420*H420,3)</f>
        <v>0</v>
      </c>
      <c r="BL420" s="16" t="s">
        <v>204</v>
      </c>
      <c r="BM420" s="192" t="s">
        <v>734</v>
      </c>
    </row>
    <row r="421" spans="1:65" s="12" customFormat="1" ht="26" customHeight="1" x14ac:dyDescent="0.35">
      <c r="B421" s="168"/>
      <c r="D421" s="169" t="s">
        <v>76</v>
      </c>
      <c r="E421" s="170" t="s">
        <v>656</v>
      </c>
      <c r="F421" s="170" t="s">
        <v>735</v>
      </c>
      <c r="I421" s="171"/>
      <c r="J421" s="172">
        <f>BK421</f>
        <v>0</v>
      </c>
      <c r="L421" s="168"/>
      <c r="M421" s="173"/>
      <c r="N421" s="174"/>
      <c r="O421" s="174"/>
      <c r="P421" s="175">
        <f>P422</f>
        <v>0</v>
      </c>
      <c r="Q421" s="174"/>
      <c r="R421" s="175">
        <f>R422</f>
        <v>0.25675571999999997</v>
      </c>
      <c r="S421" s="174"/>
      <c r="T421" s="176">
        <f>T422</f>
        <v>0</v>
      </c>
      <c r="AR421" s="169" t="s">
        <v>85</v>
      </c>
      <c r="AT421" s="177" t="s">
        <v>76</v>
      </c>
      <c r="AU421" s="177" t="s">
        <v>77</v>
      </c>
      <c r="AY421" s="169" t="s">
        <v>197</v>
      </c>
      <c r="BK421" s="178">
        <f>BK422</f>
        <v>0</v>
      </c>
    </row>
    <row r="422" spans="1:65" s="12" customFormat="1" ht="22.75" customHeight="1" x14ac:dyDescent="0.25">
      <c r="B422" s="168"/>
      <c r="D422" s="169" t="s">
        <v>76</v>
      </c>
      <c r="E422" s="179" t="s">
        <v>736</v>
      </c>
      <c r="F422" s="179" t="s">
        <v>737</v>
      </c>
      <c r="I422" s="171"/>
      <c r="J422" s="180">
        <f>BK422</f>
        <v>0</v>
      </c>
      <c r="L422" s="168"/>
      <c r="M422" s="173"/>
      <c r="N422" s="174"/>
      <c r="O422" s="174"/>
      <c r="P422" s="175">
        <f>SUM(P423:P424)</f>
        <v>0</v>
      </c>
      <c r="Q422" s="174"/>
      <c r="R422" s="175">
        <f>SUM(R423:R424)</f>
        <v>0.25675571999999997</v>
      </c>
      <c r="S422" s="174"/>
      <c r="T422" s="176">
        <f>SUM(T423:T424)</f>
        <v>0</v>
      </c>
      <c r="AR422" s="169" t="s">
        <v>85</v>
      </c>
      <c r="AT422" s="177" t="s">
        <v>76</v>
      </c>
      <c r="AU422" s="177" t="s">
        <v>85</v>
      </c>
      <c r="AY422" s="169" t="s">
        <v>197</v>
      </c>
      <c r="BK422" s="178">
        <f>SUM(BK423:BK424)</f>
        <v>0</v>
      </c>
    </row>
    <row r="423" spans="1:65" s="2" customFormat="1" ht="24" customHeight="1" x14ac:dyDescent="0.2">
      <c r="A423" s="32"/>
      <c r="B423" s="149"/>
      <c r="C423" s="181" t="s">
        <v>738</v>
      </c>
      <c r="D423" s="181" t="s">
        <v>200</v>
      </c>
      <c r="E423" s="182" t="s">
        <v>739</v>
      </c>
      <c r="F423" s="183" t="s">
        <v>740</v>
      </c>
      <c r="G423" s="184" t="s">
        <v>224</v>
      </c>
      <c r="H423" s="185">
        <v>658.34799999999996</v>
      </c>
      <c r="I423" s="186"/>
      <c r="J423" s="185">
        <f>ROUND(I423*H423,3)</f>
        <v>0</v>
      </c>
      <c r="K423" s="187"/>
      <c r="L423" s="33"/>
      <c r="M423" s="188" t="s">
        <v>1</v>
      </c>
      <c r="N423" s="189" t="s">
        <v>43</v>
      </c>
      <c r="O423" s="58"/>
      <c r="P423" s="190">
        <f>O423*H423</f>
        <v>0</v>
      </c>
      <c r="Q423" s="190">
        <v>3.8999999999999999E-4</v>
      </c>
      <c r="R423" s="190">
        <f>Q423*H423</f>
        <v>0.25675571999999997</v>
      </c>
      <c r="S423" s="190">
        <v>0</v>
      </c>
      <c r="T423" s="191">
        <f>S423*H423</f>
        <v>0</v>
      </c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R423" s="192" t="s">
        <v>204</v>
      </c>
      <c r="AT423" s="192" t="s">
        <v>200</v>
      </c>
      <c r="AU423" s="192" t="s">
        <v>177</v>
      </c>
      <c r="AY423" s="16" t="s">
        <v>197</v>
      </c>
      <c r="BE423" s="98">
        <f>IF(N423="základná",J423,0)</f>
        <v>0</v>
      </c>
      <c r="BF423" s="98">
        <f>IF(N423="znížená",J423,0)</f>
        <v>0</v>
      </c>
      <c r="BG423" s="98">
        <f>IF(N423="zákl. prenesená",J423,0)</f>
        <v>0</v>
      </c>
      <c r="BH423" s="98">
        <f>IF(N423="zníž. prenesená",J423,0)</f>
        <v>0</v>
      </c>
      <c r="BI423" s="98">
        <f>IF(N423="nulová",J423,0)</f>
        <v>0</v>
      </c>
      <c r="BJ423" s="16" t="s">
        <v>177</v>
      </c>
      <c r="BK423" s="193">
        <f>ROUND(I423*H423,3)</f>
        <v>0</v>
      </c>
      <c r="BL423" s="16" t="s">
        <v>204</v>
      </c>
      <c r="BM423" s="192" t="s">
        <v>741</v>
      </c>
    </row>
    <row r="424" spans="1:65" s="13" customFormat="1" x14ac:dyDescent="0.2">
      <c r="B424" s="194"/>
      <c r="D424" s="195" t="s">
        <v>206</v>
      </c>
      <c r="E424" s="196" t="s">
        <v>1</v>
      </c>
      <c r="F424" s="197" t="s">
        <v>742</v>
      </c>
      <c r="H424" s="198">
        <v>658.34799999999996</v>
      </c>
      <c r="I424" s="199"/>
      <c r="L424" s="194"/>
      <c r="M424" s="200"/>
      <c r="N424" s="201"/>
      <c r="O424" s="201"/>
      <c r="P424" s="201"/>
      <c r="Q424" s="201"/>
      <c r="R424" s="201"/>
      <c r="S424" s="201"/>
      <c r="T424" s="202"/>
      <c r="AT424" s="196" t="s">
        <v>206</v>
      </c>
      <c r="AU424" s="196" t="s">
        <v>177</v>
      </c>
      <c r="AV424" s="13" t="s">
        <v>177</v>
      </c>
      <c r="AW424" s="13" t="s">
        <v>3</v>
      </c>
      <c r="AX424" s="13" t="s">
        <v>85</v>
      </c>
      <c r="AY424" s="196" t="s">
        <v>197</v>
      </c>
    </row>
    <row r="425" spans="1:65" s="12" customFormat="1" ht="26" customHeight="1" x14ac:dyDescent="0.35">
      <c r="B425" s="168"/>
      <c r="D425" s="169" t="s">
        <v>76</v>
      </c>
      <c r="E425" s="170" t="s">
        <v>656</v>
      </c>
      <c r="F425" s="170" t="s">
        <v>735</v>
      </c>
      <c r="I425" s="171"/>
      <c r="J425" s="172">
        <f>BK425</f>
        <v>0</v>
      </c>
      <c r="L425" s="168"/>
      <c r="M425" s="173"/>
      <c r="N425" s="174"/>
      <c r="O425" s="174"/>
      <c r="P425" s="175">
        <f>P426</f>
        <v>0</v>
      </c>
      <c r="Q425" s="174"/>
      <c r="R425" s="175">
        <f>R426</f>
        <v>4.0009200000000002E-2</v>
      </c>
      <c r="S425" s="174"/>
      <c r="T425" s="176">
        <f>T426</f>
        <v>0</v>
      </c>
      <c r="AR425" s="169" t="s">
        <v>85</v>
      </c>
      <c r="AT425" s="177" t="s">
        <v>76</v>
      </c>
      <c r="AU425" s="177" t="s">
        <v>77</v>
      </c>
      <c r="AY425" s="169" t="s">
        <v>197</v>
      </c>
      <c r="BK425" s="178">
        <f>BK426</f>
        <v>0</v>
      </c>
    </row>
    <row r="426" spans="1:65" s="12" customFormat="1" ht="22.75" customHeight="1" x14ac:dyDescent="0.25">
      <c r="B426" s="168"/>
      <c r="D426" s="169" t="s">
        <v>76</v>
      </c>
      <c r="E426" s="179" t="s">
        <v>743</v>
      </c>
      <c r="F426" s="179" t="s">
        <v>744</v>
      </c>
      <c r="I426" s="171"/>
      <c r="J426" s="180">
        <f>BK426</f>
        <v>0</v>
      </c>
      <c r="L426" s="168"/>
      <c r="M426" s="173"/>
      <c r="N426" s="174"/>
      <c r="O426" s="174"/>
      <c r="P426" s="175">
        <f>SUM(P427:P428)</f>
        <v>0</v>
      </c>
      <c r="Q426" s="174"/>
      <c r="R426" s="175">
        <f>SUM(R427:R428)</f>
        <v>4.0009200000000002E-2</v>
      </c>
      <c r="S426" s="174"/>
      <c r="T426" s="176">
        <f>SUM(T427:T428)</f>
        <v>0</v>
      </c>
      <c r="AR426" s="169" t="s">
        <v>85</v>
      </c>
      <c r="AT426" s="177" t="s">
        <v>76</v>
      </c>
      <c r="AU426" s="177" t="s">
        <v>85</v>
      </c>
      <c r="AY426" s="169" t="s">
        <v>197</v>
      </c>
      <c r="BK426" s="178">
        <f>SUM(BK427:BK428)</f>
        <v>0</v>
      </c>
    </row>
    <row r="427" spans="1:65" s="2" customFormat="1" ht="24" customHeight="1" x14ac:dyDescent="0.2">
      <c r="A427" s="32"/>
      <c r="B427" s="149"/>
      <c r="C427" s="181" t="s">
        <v>745</v>
      </c>
      <c r="D427" s="181" t="s">
        <v>200</v>
      </c>
      <c r="E427" s="182" t="s">
        <v>746</v>
      </c>
      <c r="F427" s="183" t="s">
        <v>747</v>
      </c>
      <c r="G427" s="184" t="s">
        <v>224</v>
      </c>
      <c r="H427" s="185">
        <v>90.93</v>
      </c>
      <c r="I427" s="186"/>
      <c r="J427" s="185">
        <f>ROUND(I427*H427,3)</f>
        <v>0</v>
      </c>
      <c r="K427" s="187"/>
      <c r="L427" s="33"/>
      <c r="M427" s="188" t="s">
        <v>1</v>
      </c>
      <c r="N427" s="189" t="s">
        <v>43</v>
      </c>
      <c r="O427" s="58"/>
      <c r="P427" s="190">
        <f>O427*H427</f>
        <v>0</v>
      </c>
      <c r="Q427" s="190">
        <v>4.4000000000000002E-4</v>
      </c>
      <c r="R427" s="190">
        <f>Q427*H427</f>
        <v>4.0009200000000002E-2</v>
      </c>
      <c r="S427" s="190">
        <v>0</v>
      </c>
      <c r="T427" s="191">
        <f>S427*H427</f>
        <v>0</v>
      </c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R427" s="192" t="s">
        <v>204</v>
      </c>
      <c r="AT427" s="192" t="s">
        <v>200</v>
      </c>
      <c r="AU427" s="192" t="s">
        <v>177</v>
      </c>
      <c r="AY427" s="16" t="s">
        <v>197</v>
      </c>
      <c r="BE427" s="98">
        <f>IF(N427="základná",J427,0)</f>
        <v>0</v>
      </c>
      <c r="BF427" s="98">
        <f>IF(N427="znížená",J427,0)</f>
        <v>0</v>
      </c>
      <c r="BG427" s="98">
        <f>IF(N427="zákl. prenesená",J427,0)</f>
        <v>0</v>
      </c>
      <c r="BH427" s="98">
        <f>IF(N427="zníž. prenesená",J427,0)</f>
        <v>0</v>
      </c>
      <c r="BI427" s="98">
        <f>IF(N427="nulová",J427,0)</f>
        <v>0</v>
      </c>
      <c r="BJ427" s="16" t="s">
        <v>177</v>
      </c>
      <c r="BK427" s="193">
        <f>ROUND(I427*H427,3)</f>
        <v>0</v>
      </c>
      <c r="BL427" s="16" t="s">
        <v>204</v>
      </c>
      <c r="BM427" s="192" t="s">
        <v>748</v>
      </c>
    </row>
    <row r="428" spans="1:65" s="13" customFormat="1" x14ac:dyDescent="0.2">
      <c r="B428" s="194"/>
      <c r="D428" s="195" t="s">
        <v>206</v>
      </c>
      <c r="E428" s="196" t="s">
        <v>1</v>
      </c>
      <c r="F428" s="197" t="s">
        <v>749</v>
      </c>
      <c r="H428" s="198">
        <v>90.93</v>
      </c>
      <c r="I428" s="199"/>
      <c r="L428" s="194"/>
      <c r="M428" s="200"/>
      <c r="N428" s="201"/>
      <c r="O428" s="201"/>
      <c r="P428" s="201"/>
      <c r="Q428" s="201"/>
      <c r="R428" s="201"/>
      <c r="S428" s="201"/>
      <c r="T428" s="202"/>
      <c r="AT428" s="196" t="s">
        <v>206</v>
      </c>
      <c r="AU428" s="196" t="s">
        <v>177</v>
      </c>
      <c r="AV428" s="13" t="s">
        <v>177</v>
      </c>
      <c r="AW428" s="13" t="s">
        <v>3</v>
      </c>
      <c r="AX428" s="13" t="s">
        <v>85</v>
      </c>
      <c r="AY428" s="196" t="s">
        <v>197</v>
      </c>
    </row>
    <row r="429" spans="1:65" s="12" customFormat="1" ht="26" customHeight="1" x14ac:dyDescent="0.35">
      <c r="B429" s="168"/>
      <c r="D429" s="169" t="s">
        <v>76</v>
      </c>
      <c r="E429" s="170" t="s">
        <v>675</v>
      </c>
      <c r="F429" s="170" t="s">
        <v>750</v>
      </c>
      <c r="I429" s="171"/>
      <c r="J429" s="172">
        <f>BK429</f>
        <v>0</v>
      </c>
      <c r="L429" s="168"/>
      <c r="M429" s="173"/>
      <c r="N429" s="174"/>
      <c r="O429" s="174"/>
      <c r="P429" s="175">
        <f>P430</f>
        <v>0</v>
      </c>
      <c r="Q429" s="174"/>
      <c r="R429" s="175">
        <f>R430</f>
        <v>7.6000000000000004E-4</v>
      </c>
      <c r="S429" s="174"/>
      <c r="T429" s="176">
        <f>T430</f>
        <v>0</v>
      </c>
      <c r="AR429" s="169" t="s">
        <v>85</v>
      </c>
      <c r="AT429" s="177" t="s">
        <v>76</v>
      </c>
      <c r="AU429" s="177" t="s">
        <v>77</v>
      </c>
      <c r="AY429" s="169" t="s">
        <v>197</v>
      </c>
      <c r="BK429" s="178">
        <f>BK430</f>
        <v>0</v>
      </c>
    </row>
    <row r="430" spans="1:65" s="12" customFormat="1" ht="22.75" customHeight="1" x14ac:dyDescent="0.25">
      <c r="B430" s="168"/>
      <c r="D430" s="169" t="s">
        <v>76</v>
      </c>
      <c r="E430" s="179" t="s">
        <v>751</v>
      </c>
      <c r="F430" s="179" t="s">
        <v>752</v>
      </c>
      <c r="I430" s="171"/>
      <c r="J430" s="180">
        <f>BK430</f>
        <v>0</v>
      </c>
      <c r="L430" s="168"/>
      <c r="M430" s="173"/>
      <c r="N430" s="174"/>
      <c r="O430" s="174"/>
      <c r="P430" s="175">
        <f>P431</f>
        <v>0</v>
      </c>
      <c r="Q430" s="174"/>
      <c r="R430" s="175">
        <f>R431</f>
        <v>7.6000000000000004E-4</v>
      </c>
      <c r="S430" s="174"/>
      <c r="T430" s="176">
        <f>T431</f>
        <v>0</v>
      </c>
      <c r="AR430" s="169" t="s">
        <v>85</v>
      </c>
      <c r="AT430" s="177" t="s">
        <v>76</v>
      </c>
      <c r="AU430" s="177" t="s">
        <v>85</v>
      </c>
      <c r="AY430" s="169" t="s">
        <v>197</v>
      </c>
      <c r="BK430" s="178">
        <f>BK431</f>
        <v>0</v>
      </c>
    </row>
    <row r="431" spans="1:65" s="2" customFormat="1" ht="36" customHeight="1" x14ac:dyDescent="0.2">
      <c r="A431" s="32"/>
      <c r="B431" s="149"/>
      <c r="C431" s="181" t="s">
        <v>753</v>
      </c>
      <c r="D431" s="181" t="s">
        <v>200</v>
      </c>
      <c r="E431" s="182" t="s">
        <v>754</v>
      </c>
      <c r="F431" s="183" t="s">
        <v>755</v>
      </c>
      <c r="G431" s="184" t="s">
        <v>756</v>
      </c>
      <c r="H431" s="185">
        <v>1</v>
      </c>
      <c r="I431" s="186"/>
      <c r="J431" s="185">
        <f>ROUND(I431*H431,3)</f>
        <v>0</v>
      </c>
      <c r="K431" s="187"/>
      <c r="L431" s="33"/>
      <c r="M431" s="188" t="s">
        <v>1</v>
      </c>
      <c r="N431" s="189" t="s">
        <v>43</v>
      </c>
      <c r="O431" s="58"/>
      <c r="P431" s="190">
        <f>O431*H431</f>
        <v>0</v>
      </c>
      <c r="Q431" s="190">
        <v>7.6000000000000004E-4</v>
      </c>
      <c r="R431" s="190">
        <f>Q431*H431</f>
        <v>7.6000000000000004E-4</v>
      </c>
      <c r="S431" s="190">
        <v>0</v>
      </c>
      <c r="T431" s="191">
        <f>S431*H431</f>
        <v>0</v>
      </c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R431" s="192" t="s">
        <v>204</v>
      </c>
      <c r="AT431" s="192" t="s">
        <v>200</v>
      </c>
      <c r="AU431" s="192" t="s">
        <v>177</v>
      </c>
      <c r="AY431" s="16" t="s">
        <v>197</v>
      </c>
      <c r="BE431" s="98">
        <f>IF(N431="základná",J431,0)</f>
        <v>0</v>
      </c>
      <c r="BF431" s="98">
        <f>IF(N431="znížená",J431,0)</f>
        <v>0</v>
      </c>
      <c r="BG431" s="98">
        <f>IF(N431="zákl. prenesená",J431,0)</f>
        <v>0</v>
      </c>
      <c r="BH431" s="98">
        <f>IF(N431="zníž. prenesená",J431,0)</f>
        <v>0</v>
      </c>
      <c r="BI431" s="98">
        <f>IF(N431="nulová",J431,0)</f>
        <v>0</v>
      </c>
      <c r="BJ431" s="16" t="s">
        <v>177</v>
      </c>
      <c r="BK431" s="193">
        <f>ROUND(I431*H431,3)</f>
        <v>0</v>
      </c>
      <c r="BL431" s="16" t="s">
        <v>204</v>
      </c>
      <c r="BM431" s="192" t="s">
        <v>757</v>
      </c>
    </row>
    <row r="432" spans="1:65" s="12" customFormat="1" ht="26" customHeight="1" x14ac:dyDescent="0.35">
      <c r="B432" s="168"/>
      <c r="D432" s="169" t="s">
        <v>76</v>
      </c>
      <c r="E432" s="170" t="s">
        <v>679</v>
      </c>
      <c r="F432" s="170" t="s">
        <v>758</v>
      </c>
      <c r="I432" s="171"/>
      <c r="J432" s="172">
        <f>BK432</f>
        <v>0</v>
      </c>
      <c r="L432" s="168"/>
      <c r="M432" s="173"/>
      <c r="N432" s="174"/>
      <c r="O432" s="174"/>
      <c r="P432" s="175">
        <f>P433</f>
        <v>0</v>
      </c>
      <c r="Q432" s="174"/>
      <c r="R432" s="175">
        <f>R433</f>
        <v>0.04</v>
      </c>
      <c r="S432" s="174"/>
      <c r="T432" s="176">
        <f>T433</f>
        <v>0</v>
      </c>
      <c r="AR432" s="169" t="s">
        <v>85</v>
      </c>
      <c r="AT432" s="177" t="s">
        <v>76</v>
      </c>
      <c r="AU432" s="177" t="s">
        <v>77</v>
      </c>
      <c r="AY432" s="169" t="s">
        <v>197</v>
      </c>
      <c r="BK432" s="178">
        <f>BK433</f>
        <v>0</v>
      </c>
    </row>
    <row r="433" spans="1:65" s="12" customFormat="1" ht="22.75" customHeight="1" x14ac:dyDescent="0.25">
      <c r="B433" s="168"/>
      <c r="D433" s="169" t="s">
        <v>76</v>
      </c>
      <c r="E433" s="179" t="s">
        <v>759</v>
      </c>
      <c r="F433" s="179" t="s">
        <v>760</v>
      </c>
      <c r="I433" s="171"/>
      <c r="J433" s="180">
        <f>BK433</f>
        <v>0</v>
      </c>
      <c r="L433" s="168"/>
      <c r="M433" s="173"/>
      <c r="N433" s="174"/>
      <c r="O433" s="174"/>
      <c r="P433" s="175">
        <f>SUM(P434:P435)</f>
        <v>0</v>
      </c>
      <c r="Q433" s="174"/>
      <c r="R433" s="175">
        <f>SUM(R434:R435)</f>
        <v>0.04</v>
      </c>
      <c r="S433" s="174"/>
      <c r="T433" s="176">
        <f>SUM(T434:T435)</f>
        <v>0</v>
      </c>
      <c r="AR433" s="169" t="s">
        <v>85</v>
      </c>
      <c r="AT433" s="177" t="s">
        <v>76</v>
      </c>
      <c r="AU433" s="177" t="s">
        <v>85</v>
      </c>
      <c r="AY433" s="169" t="s">
        <v>197</v>
      </c>
      <c r="BK433" s="178">
        <f>SUM(BK434:BK435)</f>
        <v>0</v>
      </c>
    </row>
    <row r="434" spans="1:65" s="2" customFormat="1" ht="16.5" customHeight="1" x14ac:dyDescent="0.2">
      <c r="A434" s="32"/>
      <c r="B434" s="149"/>
      <c r="C434" s="181" t="s">
        <v>761</v>
      </c>
      <c r="D434" s="181" t="s">
        <v>200</v>
      </c>
      <c r="E434" s="182" t="s">
        <v>762</v>
      </c>
      <c r="F434" s="183" t="s">
        <v>763</v>
      </c>
      <c r="G434" s="184" t="s">
        <v>256</v>
      </c>
      <c r="H434" s="185">
        <v>8</v>
      </c>
      <c r="I434" s="186"/>
      <c r="J434" s="185">
        <f>ROUND(I434*H434,3)</f>
        <v>0</v>
      </c>
      <c r="K434" s="187"/>
      <c r="L434" s="33"/>
      <c r="M434" s="188" t="s">
        <v>1</v>
      </c>
      <c r="N434" s="189" t="s">
        <v>43</v>
      </c>
      <c r="O434" s="58"/>
      <c r="P434" s="190">
        <f>O434*H434</f>
        <v>0</v>
      </c>
      <c r="Q434" s="190">
        <v>0</v>
      </c>
      <c r="R434" s="190">
        <f>Q434*H434</f>
        <v>0</v>
      </c>
      <c r="S434" s="190">
        <v>0</v>
      </c>
      <c r="T434" s="191">
        <f>S434*H434</f>
        <v>0</v>
      </c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R434" s="192" t="s">
        <v>204</v>
      </c>
      <c r="AT434" s="192" t="s">
        <v>200</v>
      </c>
      <c r="AU434" s="192" t="s">
        <v>177</v>
      </c>
      <c r="AY434" s="16" t="s">
        <v>197</v>
      </c>
      <c r="BE434" s="98">
        <f>IF(N434="základná",J434,0)</f>
        <v>0</v>
      </c>
      <c r="BF434" s="98">
        <f>IF(N434="znížená",J434,0)</f>
        <v>0</v>
      </c>
      <c r="BG434" s="98">
        <f>IF(N434="zákl. prenesená",J434,0)</f>
        <v>0</v>
      </c>
      <c r="BH434" s="98">
        <f>IF(N434="zníž. prenesená",J434,0)</f>
        <v>0</v>
      </c>
      <c r="BI434" s="98">
        <f>IF(N434="nulová",J434,0)</f>
        <v>0</v>
      </c>
      <c r="BJ434" s="16" t="s">
        <v>177</v>
      </c>
      <c r="BK434" s="193">
        <f>ROUND(I434*H434,3)</f>
        <v>0</v>
      </c>
      <c r="BL434" s="16" t="s">
        <v>204</v>
      </c>
      <c r="BM434" s="192" t="s">
        <v>764</v>
      </c>
    </row>
    <row r="435" spans="1:65" s="2" customFormat="1" ht="16.5" customHeight="1" x14ac:dyDescent="0.2">
      <c r="A435" s="32"/>
      <c r="B435" s="149"/>
      <c r="C435" s="203" t="s">
        <v>765</v>
      </c>
      <c r="D435" s="203" t="s">
        <v>369</v>
      </c>
      <c r="E435" s="204" t="s">
        <v>766</v>
      </c>
      <c r="F435" s="205" t="s">
        <v>767</v>
      </c>
      <c r="G435" s="206" t="s">
        <v>256</v>
      </c>
      <c r="H435" s="207">
        <v>8</v>
      </c>
      <c r="I435" s="208"/>
      <c r="J435" s="207">
        <f>ROUND(I435*H435,3)</f>
        <v>0</v>
      </c>
      <c r="K435" s="209"/>
      <c r="L435" s="210"/>
      <c r="M435" s="211" t="s">
        <v>1</v>
      </c>
      <c r="N435" s="212" t="s">
        <v>43</v>
      </c>
      <c r="O435" s="58"/>
      <c r="P435" s="190">
        <f>O435*H435</f>
        <v>0</v>
      </c>
      <c r="Q435" s="190">
        <v>5.0000000000000001E-3</v>
      </c>
      <c r="R435" s="190">
        <f>Q435*H435</f>
        <v>0.04</v>
      </c>
      <c r="S435" s="190">
        <v>0</v>
      </c>
      <c r="T435" s="191">
        <f>S435*H435</f>
        <v>0</v>
      </c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R435" s="192" t="s">
        <v>248</v>
      </c>
      <c r="AT435" s="192" t="s">
        <v>369</v>
      </c>
      <c r="AU435" s="192" t="s">
        <v>177</v>
      </c>
      <c r="AY435" s="16" t="s">
        <v>197</v>
      </c>
      <c r="BE435" s="98">
        <f>IF(N435="základná",J435,0)</f>
        <v>0</v>
      </c>
      <c r="BF435" s="98">
        <f>IF(N435="znížená",J435,0)</f>
        <v>0</v>
      </c>
      <c r="BG435" s="98">
        <f>IF(N435="zákl. prenesená",J435,0)</f>
        <v>0</v>
      </c>
      <c r="BH435" s="98">
        <f>IF(N435="zníž. prenesená",J435,0)</f>
        <v>0</v>
      </c>
      <c r="BI435" s="98">
        <f>IF(N435="nulová",J435,0)</f>
        <v>0</v>
      </c>
      <c r="BJ435" s="16" t="s">
        <v>177</v>
      </c>
      <c r="BK435" s="193">
        <f>ROUND(I435*H435,3)</f>
        <v>0</v>
      </c>
      <c r="BL435" s="16" t="s">
        <v>204</v>
      </c>
      <c r="BM435" s="192" t="s">
        <v>768</v>
      </c>
    </row>
    <row r="436" spans="1:65" s="12" customFormat="1" ht="26" customHeight="1" x14ac:dyDescent="0.35">
      <c r="B436" s="168"/>
      <c r="D436" s="169" t="s">
        <v>76</v>
      </c>
      <c r="E436" s="170" t="s">
        <v>690</v>
      </c>
      <c r="F436" s="170" t="s">
        <v>769</v>
      </c>
      <c r="I436" s="171"/>
      <c r="J436" s="172">
        <f>BK436</f>
        <v>0</v>
      </c>
      <c r="L436" s="168"/>
      <c r="M436" s="173"/>
      <c r="N436" s="174"/>
      <c r="O436" s="174"/>
      <c r="P436" s="175">
        <f>P437</f>
        <v>0</v>
      </c>
      <c r="Q436" s="174"/>
      <c r="R436" s="175">
        <f>R437</f>
        <v>0</v>
      </c>
      <c r="S436" s="174"/>
      <c r="T436" s="176">
        <f>T437</f>
        <v>0</v>
      </c>
      <c r="AR436" s="169" t="s">
        <v>85</v>
      </c>
      <c r="AT436" s="177" t="s">
        <v>76</v>
      </c>
      <c r="AU436" s="177" t="s">
        <v>77</v>
      </c>
      <c r="AY436" s="169" t="s">
        <v>197</v>
      </c>
      <c r="BK436" s="178">
        <f>BK437</f>
        <v>0</v>
      </c>
    </row>
    <row r="437" spans="1:65" s="12" customFormat="1" ht="22.75" customHeight="1" x14ac:dyDescent="0.25">
      <c r="B437" s="168"/>
      <c r="D437" s="169" t="s">
        <v>76</v>
      </c>
      <c r="E437" s="179" t="s">
        <v>770</v>
      </c>
      <c r="F437" s="179" t="s">
        <v>769</v>
      </c>
      <c r="I437" s="171"/>
      <c r="J437" s="180">
        <f>BK437</f>
        <v>0</v>
      </c>
      <c r="L437" s="168"/>
      <c r="M437" s="173"/>
      <c r="N437" s="174"/>
      <c r="O437" s="174"/>
      <c r="P437" s="175">
        <f>P438</f>
        <v>0</v>
      </c>
      <c r="Q437" s="174"/>
      <c r="R437" s="175">
        <f>R438</f>
        <v>0</v>
      </c>
      <c r="S437" s="174"/>
      <c r="T437" s="176">
        <f>T438</f>
        <v>0</v>
      </c>
      <c r="AR437" s="169" t="s">
        <v>85</v>
      </c>
      <c r="AT437" s="177" t="s">
        <v>76</v>
      </c>
      <c r="AU437" s="177" t="s">
        <v>85</v>
      </c>
      <c r="AY437" s="169" t="s">
        <v>197</v>
      </c>
      <c r="BK437" s="178">
        <f>BK438</f>
        <v>0</v>
      </c>
    </row>
    <row r="438" spans="1:65" s="2" customFormat="1" ht="36" customHeight="1" x14ac:dyDescent="0.2">
      <c r="A438" s="32"/>
      <c r="B438" s="149"/>
      <c r="C438" s="181" t="s">
        <v>771</v>
      </c>
      <c r="D438" s="181" t="s">
        <v>200</v>
      </c>
      <c r="E438" s="182" t="s">
        <v>772</v>
      </c>
      <c r="F438" s="183" t="s">
        <v>773</v>
      </c>
      <c r="G438" s="184" t="s">
        <v>756</v>
      </c>
      <c r="H438" s="185">
        <v>1</v>
      </c>
      <c r="I438" s="186"/>
      <c r="J438" s="185">
        <f>ROUND(I438*H438,3)</f>
        <v>0</v>
      </c>
      <c r="K438" s="187"/>
      <c r="L438" s="33"/>
      <c r="M438" s="221" t="s">
        <v>1</v>
      </c>
      <c r="N438" s="222" t="s">
        <v>43</v>
      </c>
      <c r="O438" s="223"/>
      <c r="P438" s="224">
        <f>O438*H438</f>
        <v>0</v>
      </c>
      <c r="Q438" s="224">
        <v>0</v>
      </c>
      <c r="R438" s="224">
        <f>Q438*H438</f>
        <v>0</v>
      </c>
      <c r="S438" s="224">
        <v>0</v>
      </c>
      <c r="T438" s="225">
        <f>S438*H438</f>
        <v>0</v>
      </c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R438" s="192" t="s">
        <v>204</v>
      </c>
      <c r="AT438" s="192" t="s">
        <v>200</v>
      </c>
      <c r="AU438" s="192" t="s">
        <v>177</v>
      </c>
      <c r="AY438" s="16" t="s">
        <v>197</v>
      </c>
      <c r="BE438" s="98">
        <f>IF(N438="základná",J438,0)</f>
        <v>0</v>
      </c>
      <c r="BF438" s="98">
        <f>IF(N438="znížená",J438,0)</f>
        <v>0</v>
      </c>
      <c r="BG438" s="98">
        <f>IF(N438="zákl. prenesená",J438,0)</f>
        <v>0</v>
      </c>
      <c r="BH438" s="98">
        <f>IF(N438="zníž. prenesená",J438,0)</f>
        <v>0</v>
      </c>
      <c r="BI438" s="98">
        <f>IF(N438="nulová",J438,0)</f>
        <v>0</v>
      </c>
      <c r="BJ438" s="16" t="s">
        <v>177</v>
      </c>
      <c r="BK438" s="193">
        <f>ROUND(I438*H438,3)</f>
        <v>0</v>
      </c>
      <c r="BL438" s="16" t="s">
        <v>204</v>
      </c>
      <c r="BM438" s="192" t="s">
        <v>774</v>
      </c>
    </row>
    <row r="439" spans="1:65" s="2" customFormat="1" ht="6.9" customHeight="1" x14ac:dyDescent="0.2">
      <c r="A439" s="32"/>
      <c r="B439" s="47"/>
      <c r="C439" s="48"/>
      <c r="D439" s="48"/>
      <c r="E439" s="48"/>
      <c r="F439" s="48"/>
      <c r="G439" s="48"/>
      <c r="H439" s="48"/>
      <c r="I439" s="131"/>
      <c r="J439" s="48"/>
      <c r="K439" s="48"/>
      <c r="L439" s="33"/>
      <c r="M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</row>
  </sheetData>
  <autoFilter ref="C199:K438"/>
  <mergeCells count="14">
    <mergeCell ref="D178:F178"/>
    <mergeCell ref="E190:H190"/>
    <mergeCell ref="E192:H192"/>
    <mergeCell ref="L2:V2"/>
    <mergeCell ref="E87:H87"/>
    <mergeCell ref="D174:F174"/>
    <mergeCell ref="D175:F175"/>
    <mergeCell ref="D176:F176"/>
    <mergeCell ref="D177:F17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1"/>
  <sheetViews>
    <sheetView showGridLines="0" workbookViewId="0">
      <selection activeCell="J139" sqref="J139:J140"/>
    </sheetView>
  </sheetViews>
  <sheetFormatPr defaultRowHeight="10" x14ac:dyDescent="0.2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88671875" style="1" customWidth="1"/>
    <col min="7" max="7" width="7" style="1" customWidth="1"/>
    <col min="8" max="8" width="11.44140625" style="1" customWidth="1"/>
    <col min="9" max="9" width="20.109375" style="105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886718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" customHeight="1" x14ac:dyDescent="0.2">
      <c r="I2" s="105"/>
      <c r="L2" s="231" t="s">
        <v>6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89</v>
      </c>
    </row>
    <row r="3" spans="1:46" s="1" customFormat="1" ht="6.9" customHeight="1" x14ac:dyDescent="0.2">
      <c r="B3" s="17"/>
      <c r="C3" s="18"/>
      <c r="D3" s="18"/>
      <c r="E3" s="18"/>
      <c r="F3" s="18"/>
      <c r="G3" s="18"/>
      <c r="H3" s="18"/>
      <c r="I3" s="106"/>
      <c r="J3" s="18"/>
      <c r="K3" s="18"/>
      <c r="L3" s="19"/>
      <c r="AT3" s="16" t="s">
        <v>77</v>
      </c>
    </row>
    <row r="4" spans="1:46" s="1" customFormat="1" ht="24.9" customHeight="1" x14ac:dyDescent="0.2">
      <c r="B4" s="19"/>
      <c r="D4" s="20" t="s">
        <v>102</v>
      </c>
      <c r="I4" s="105"/>
      <c r="L4" s="19"/>
      <c r="M4" s="107" t="s">
        <v>10</v>
      </c>
      <c r="AT4" s="16" t="s">
        <v>4</v>
      </c>
    </row>
    <row r="5" spans="1:46" s="1" customFormat="1" ht="6.9" customHeight="1" x14ac:dyDescent="0.2">
      <c r="B5" s="19"/>
      <c r="I5" s="105"/>
      <c r="L5" s="19"/>
    </row>
    <row r="6" spans="1:46" s="1" customFormat="1" ht="12" customHeight="1" x14ac:dyDescent="0.2">
      <c r="B6" s="19"/>
      <c r="D6" s="26" t="s">
        <v>15</v>
      </c>
      <c r="I6" s="105"/>
      <c r="L6" s="19"/>
    </row>
    <row r="7" spans="1:46" s="1" customFormat="1" ht="16.5" customHeight="1" x14ac:dyDescent="0.2">
      <c r="B7" s="19"/>
      <c r="E7" s="273" t="str">
        <f>'Rekapitulácia stavby'!K6</f>
        <v>Zmena účelu užívania budovy Kotolne č.s. 417 na Hasičskú zbrojnicu</v>
      </c>
      <c r="F7" s="274"/>
      <c r="G7" s="274"/>
      <c r="H7" s="274"/>
      <c r="I7" s="105"/>
      <c r="L7" s="19"/>
    </row>
    <row r="8" spans="1:46" s="2" customFormat="1" ht="12" customHeight="1" x14ac:dyDescent="0.2">
      <c r="A8" s="32"/>
      <c r="B8" s="33"/>
      <c r="C8" s="32"/>
      <c r="D8" s="26" t="s">
        <v>103</v>
      </c>
      <c r="E8" s="32"/>
      <c r="F8" s="32"/>
      <c r="G8" s="32"/>
      <c r="H8" s="32"/>
      <c r="I8" s="108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27" customHeight="1" x14ac:dyDescent="0.2">
      <c r="A9" s="32"/>
      <c r="B9" s="33"/>
      <c r="C9" s="32"/>
      <c r="D9" s="32"/>
      <c r="E9" s="261" t="s">
        <v>775</v>
      </c>
      <c r="F9" s="275"/>
      <c r="G9" s="275"/>
      <c r="H9" s="275"/>
      <c r="I9" s="108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108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6" t="s">
        <v>17</v>
      </c>
      <c r="E11" s="32"/>
      <c r="F11" s="24" t="s">
        <v>1</v>
      </c>
      <c r="G11" s="32"/>
      <c r="H11" s="32"/>
      <c r="I11" s="109" t="s">
        <v>18</v>
      </c>
      <c r="J11" s="24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6" t="s">
        <v>19</v>
      </c>
      <c r="E12" s="32"/>
      <c r="F12" s="24" t="s">
        <v>20</v>
      </c>
      <c r="G12" s="32"/>
      <c r="H12" s="32"/>
      <c r="I12" s="109" t="s">
        <v>21</v>
      </c>
      <c r="J12" s="55" t="str">
        <f>'Rekapitulácia stavby'!AN8</f>
        <v>30. 1. 2020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75" customHeight="1" x14ac:dyDescent="0.2">
      <c r="A13" s="32"/>
      <c r="B13" s="33"/>
      <c r="C13" s="32"/>
      <c r="D13" s="32"/>
      <c r="E13" s="32"/>
      <c r="F13" s="32"/>
      <c r="G13" s="32"/>
      <c r="H13" s="32"/>
      <c r="I13" s="108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6" t="s">
        <v>23</v>
      </c>
      <c r="E14" s="32"/>
      <c r="F14" s="32"/>
      <c r="G14" s="32"/>
      <c r="H14" s="32"/>
      <c r="I14" s="109" t="s">
        <v>24</v>
      </c>
      <c r="J14" s="24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4" t="s">
        <v>25</v>
      </c>
      <c r="F15" s="32"/>
      <c r="G15" s="32"/>
      <c r="H15" s="32"/>
      <c r="I15" s="109" t="s">
        <v>26</v>
      </c>
      <c r="J15" s="24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108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6" t="s">
        <v>27</v>
      </c>
      <c r="E17" s="32"/>
      <c r="F17" s="32"/>
      <c r="G17" s="32"/>
      <c r="H17" s="32"/>
      <c r="I17" s="109" t="s">
        <v>24</v>
      </c>
      <c r="J17" s="27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76" t="str">
        <f>'Rekapitulácia stavby'!E14</f>
        <v>Vyplň údaj</v>
      </c>
      <c r="F18" s="249"/>
      <c r="G18" s="249"/>
      <c r="H18" s="249"/>
      <c r="I18" s="109" t="s">
        <v>26</v>
      </c>
      <c r="J18" s="27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108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6" t="s">
        <v>29</v>
      </c>
      <c r="E20" s="32"/>
      <c r="F20" s="32"/>
      <c r="G20" s="32"/>
      <c r="H20" s="32"/>
      <c r="I20" s="109" t="s">
        <v>24</v>
      </c>
      <c r="J20" s="24" t="s">
        <v>30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4" t="s">
        <v>31</v>
      </c>
      <c r="F21" s="32"/>
      <c r="G21" s="32"/>
      <c r="H21" s="32"/>
      <c r="I21" s="109" t="s">
        <v>26</v>
      </c>
      <c r="J21" s="24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108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6" t="s">
        <v>33</v>
      </c>
      <c r="E23" s="32"/>
      <c r="F23" s="32"/>
      <c r="G23" s="32"/>
      <c r="H23" s="32"/>
      <c r="I23" s="109" t="s">
        <v>24</v>
      </c>
      <c r="J23" s="24" t="s">
        <v>30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4" t="s">
        <v>31</v>
      </c>
      <c r="F24" s="32"/>
      <c r="G24" s="32"/>
      <c r="H24" s="32"/>
      <c r="I24" s="109" t="s">
        <v>26</v>
      </c>
      <c r="J24" s="24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108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6" t="s">
        <v>34</v>
      </c>
      <c r="E26" s="32"/>
      <c r="F26" s="32"/>
      <c r="G26" s="32"/>
      <c r="H26" s="32"/>
      <c r="I26" s="108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110"/>
      <c r="B27" s="111"/>
      <c r="C27" s="110"/>
      <c r="D27" s="110"/>
      <c r="E27" s="253" t="s">
        <v>1</v>
      </c>
      <c r="F27" s="253"/>
      <c r="G27" s="253"/>
      <c r="H27" s="253"/>
      <c r="I27" s="112"/>
      <c r="J27" s="110"/>
      <c r="K27" s="110"/>
      <c r="L27" s="113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108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114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" customHeight="1" x14ac:dyDescent="0.2">
      <c r="A30" s="32"/>
      <c r="B30" s="33"/>
      <c r="C30" s="32"/>
      <c r="D30" s="24" t="s">
        <v>105</v>
      </c>
      <c r="E30" s="32"/>
      <c r="F30" s="32"/>
      <c r="G30" s="32"/>
      <c r="H30" s="32"/>
      <c r="I30" s="108"/>
      <c r="J30" s="31">
        <f>J96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" customHeight="1" x14ac:dyDescent="0.2">
      <c r="A31" s="32"/>
      <c r="B31" s="33"/>
      <c r="C31" s="32"/>
      <c r="D31" s="30" t="s">
        <v>96</v>
      </c>
      <c r="E31" s="32"/>
      <c r="F31" s="32"/>
      <c r="G31" s="32"/>
      <c r="H31" s="32"/>
      <c r="I31" s="108"/>
      <c r="J31" s="31">
        <f>J116</f>
        <v>0</v>
      </c>
      <c r="K31" s="32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4" customHeight="1" x14ac:dyDescent="0.2">
      <c r="A32" s="32"/>
      <c r="B32" s="33"/>
      <c r="C32" s="32"/>
      <c r="D32" s="115" t="s">
        <v>37</v>
      </c>
      <c r="E32" s="32"/>
      <c r="F32" s="32"/>
      <c r="G32" s="32"/>
      <c r="H32" s="32"/>
      <c r="I32" s="108"/>
      <c r="J32" s="71">
        <f>ROUND(J30 + J31,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 x14ac:dyDescent="0.2">
      <c r="A33" s="32"/>
      <c r="B33" s="33"/>
      <c r="C33" s="32"/>
      <c r="D33" s="66"/>
      <c r="E33" s="66"/>
      <c r="F33" s="66"/>
      <c r="G33" s="66"/>
      <c r="H33" s="66"/>
      <c r="I33" s="114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32"/>
      <c r="F34" s="36" t="s">
        <v>39</v>
      </c>
      <c r="G34" s="32"/>
      <c r="H34" s="32"/>
      <c r="I34" s="116" t="s">
        <v>38</v>
      </c>
      <c r="J34" s="36" t="s">
        <v>40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 x14ac:dyDescent="0.2">
      <c r="A35" s="32"/>
      <c r="B35" s="33"/>
      <c r="C35" s="32"/>
      <c r="D35" s="117" t="s">
        <v>41</v>
      </c>
      <c r="E35" s="26" t="s">
        <v>42</v>
      </c>
      <c r="F35" s="118">
        <f>ROUND((SUM(BE116:BE123) + SUM(BE143:BE190)),  2)</f>
        <v>0</v>
      </c>
      <c r="G35" s="32"/>
      <c r="H35" s="32"/>
      <c r="I35" s="119">
        <v>0.2</v>
      </c>
      <c r="J35" s="118">
        <f>ROUND(((SUM(BE116:BE123) + SUM(BE143:BE190))*I35),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 x14ac:dyDescent="0.2">
      <c r="A36" s="32"/>
      <c r="B36" s="33"/>
      <c r="C36" s="32"/>
      <c r="D36" s="32"/>
      <c r="E36" s="26" t="s">
        <v>43</v>
      </c>
      <c r="F36" s="118">
        <f>ROUND((SUM(BF116:BF123) + SUM(BF143:BF190)),  2)</f>
        <v>0</v>
      </c>
      <c r="G36" s="32"/>
      <c r="H36" s="32"/>
      <c r="I36" s="119">
        <v>0.2</v>
      </c>
      <c r="J36" s="118">
        <f>ROUND(((SUM(BF116:BF123) + SUM(BF143:BF190))*I36),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6" t="s">
        <v>44</v>
      </c>
      <c r="F37" s="118">
        <f>ROUND((SUM(BG116:BG123) + SUM(BG143:BG190)),  2)</f>
        <v>0</v>
      </c>
      <c r="G37" s="32"/>
      <c r="H37" s="32"/>
      <c r="I37" s="119">
        <v>0.2</v>
      </c>
      <c r="J37" s="118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 x14ac:dyDescent="0.2">
      <c r="A38" s="32"/>
      <c r="B38" s="33"/>
      <c r="C38" s="32"/>
      <c r="D38" s="32"/>
      <c r="E38" s="26" t="s">
        <v>45</v>
      </c>
      <c r="F38" s="118">
        <f>ROUND((SUM(BH116:BH123) + SUM(BH143:BH190)),  2)</f>
        <v>0</v>
      </c>
      <c r="G38" s="32"/>
      <c r="H38" s="32"/>
      <c r="I38" s="119">
        <v>0.2</v>
      </c>
      <c r="J38" s="118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 x14ac:dyDescent="0.2">
      <c r="A39" s="32"/>
      <c r="B39" s="33"/>
      <c r="C39" s="32"/>
      <c r="D39" s="32"/>
      <c r="E39" s="26" t="s">
        <v>46</v>
      </c>
      <c r="F39" s="118">
        <f>ROUND((SUM(BI116:BI123) + SUM(BI143:BI190)),  2)</f>
        <v>0</v>
      </c>
      <c r="G39" s="32"/>
      <c r="H39" s="32"/>
      <c r="I39" s="119">
        <v>0</v>
      </c>
      <c r="J39" s="118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 x14ac:dyDescent="0.2">
      <c r="A40" s="32"/>
      <c r="B40" s="33"/>
      <c r="C40" s="32"/>
      <c r="D40" s="32"/>
      <c r="E40" s="32"/>
      <c r="F40" s="32"/>
      <c r="G40" s="32"/>
      <c r="H40" s="32"/>
      <c r="I40" s="108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4" customHeight="1" x14ac:dyDescent="0.2">
      <c r="A41" s="32"/>
      <c r="B41" s="33"/>
      <c r="C41" s="103"/>
      <c r="D41" s="120" t="s">
        <v>47</v>
      </c>
      <c r="E41" s="60"/>
      <c r="F41" s="60"/>
      <c r="G41" s="121" t="s">
        <v>48</v>
      </c>
      <c r="H41" s="122" t="s">
        <v>49</v>
      </c>
      <c r="I41" s="123"/>
      <c r="J41" s="124">
        <f>SUM(J32:J39)</f>
        <v>0</v>
      </c>
      <c r="K41" s="125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65" customHeight="1" x14ac:dyDescent="0.2">
      <c r="A42" s="32"/>
      <c r="B42" s="33"/>
      <c r="C42" s="32"/>
      <c r="D42" s="32"/>
      <c r="E42" s="32"/>
      <c r="F42" s="32"/>
      <c r="G42" s="32"/>
      <c r="H42" s="32"/>
      <c r="I42" s="108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hidden="1" customHeight="1" x14ac:dyDescent="0.2">
      <c r="B43" s="19"/>
      <c r="I43" s="105"/>
      <c r="L43" s="19"/>
    </row>
    <row r="44" spans="1:31" s="1" customFormat="1" ht="14.4" hidden="1" customHeight="1" x14ac:dyDescent="0.2">
      <c r="B44" s="19"/>
      <c r="I44" s="105"/>
      <c r="L44" s="19"/>
    </row>
    <row r="45" spans="1:31" s="1" customFormat="1" ht="14.4" hidden="1" customHeight="1" x14ac:dyDescent="0.2">
      <c r="B45" s="19"/>
      <c r="I45" s="105"/>
      <c r="L45" s="19"/>
    </row>
    <row r="46" spans="1:31" s="1" customFormat="1" ht="14.4" hidden="1" customHeight="1" x14ac:dyDescent="0.2">
      <c r="B46" s="19"/>
      <c r="I46" s="105"/>
      <c r="L46" s="19"/>
    </row>
    <row r="47" spans="1:31" s="1" customFormat="1" ht="14.4" hidden="1" customHeight="1" x14ac:dyDescent="0.2">
      <c r="B47" s="19"/>
      <c r="I47" s="105"/>
      <c r="L47" s="19"/>
    </row>
    <row r="48" spans="1:31" s="1" customFormat="1" ht="14.4" hidden="1" customHeight="1" x14ac:dyDescent="0.2">
      <c r="B48" s="19"/>
      <c r="I48" s="105"/>
      <c r="L48" s="19"/>
    </row>
    <row r="49" spans="1:31" s="1" customFormat="1" ht="14.4" hidden="1" customHeight="1" x14ac:dyDescent="0.2">
      <c r="B49" s="19"/>
      <c r="I49" s="105"/>
      <c r="L49" s="19"/>
    </row>
    <row r="50" spans="1:31" s="2" customFormat="1" ht="14.4" customHeight="1" x14ac:dyDescent="0.2">
      <c r="B50" s="42"/>
      <c r="D50" s="43" t="s">
        <v>50</v>
      </c>
      <c r="E50" s="44"/>
      <c r="F50" s="44"/>
      <c r="G50" s="43" t="s">
        <v>51</v>
      </c>
      <c r="H50" s="44"/>
      <c r="I50" s="126"/>
      <c r="J50" s="44"/>
      <c r="K50" s="44"/>
      <c r="L50" s="42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5" x14ac:dyDescent="0.2">
      <c r="A61" s="32"/>
      <c r="B61" s="33"/>
      <c r="C61" s="32"/>
      <c r="D61" s="45" t="s">
        <v>52</v>
      </c>
      <c r="E61" s="35"/>
      <c r="F61" s="127" t="s">
        <v>53</v>
      </c>
      <c r="G61" s="45" t="s">
        <v>52</v>
      </c>
      <c r="H61" s="35"/>
      <c r="I61" s="128"/>
      <c r="J61" s="129" t="s">
        <v>53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3" x14ac:dyDescent="0.2">
      <c r="A65" s="32"/>
      <c r="B65" s="33"/>
      <c r="C65" s="32"/>
      <c r="D65" s="43" t="s">
        <v>54</v>
      </c>
      <c r="E65" s="46"/>
      <c r="F65" s="46"/>
      <c r="G65" s="43" t="s">
        <v>55</v>
      </c>
      <c r="H65" s="46"/>
      <c r="I65" s="130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5" x14ac:dyDescent="0.2">
      <c r="A76" s="32"/>
      <c r="B76" s="33"/>
      <c r="C76" s="32"/>
      <c r="D76" s="45" t="s">
        <v>52</v>
      </c>
      <c r="E76" s="35"/>
      <c r="F76" s="127" t="s">
        <v>53</v>
      </c>
      <c r="G76" s="45" t="s">
        <v>52</v>
      </c>
      <c r="H76" s="35"/>
      <c r="I76" s="128"/>
      <c r="J76" s="129" t="s">
        <v>53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131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132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0" t="s">
        <v>106</v>
      </c>
      <c r="D82" s="32"/>
      <c r="E82" s="32"/>
      <c r="F82" s="32"/>
      <c r="G82" s="32"/>
      <c r="H82" s="32"/>
      <c r="I82" s="108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108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6" t="s">
        <v>15</v>
      </c>
      <c r="D84" s="32"/>
      <c r="E84" s="32"/>
      <c r="F84" s="32"/>
      <c r="G84" s="32"/>
      <c r="H84" s="32"/>
      <c r="I84" s="108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73" t="str">
        <f>E7</f>
        <v>Zmena účelu užívania budovy Kotolne č.s. 417 na Hasičskú zbrojnicu</v>
      </c>
      <c r="F85" s="274"/>
      <c r="G85" s="274"/>
      <c r="H85" s="274"/>
      <c r="I85" s="108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6" t="s">
        <v>103</v>
      </c>
      <c r="D86" s="32"/>
      <c r="E86" s="32"/>
      <c r="F86" s="32"/>
      <c r="G86" s="32"/>
      <c r="H86" s="32"/>
      <c r="I86" s="108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27" customHeight="1" x14ac:dyDescent="0.2">
      <c r="A87" s="32"/>
      <c r="B87" s="33"/>
      <c r="C87" s="32"/>
      <c r="D87" s="32"/>
      <c r="E87" s="261" t="str">
        <f>E9</f>
        <v>02 - SO.02 - Navrhovaný vjazd do budovy - dláždené spevnené plochy</v>
      </c>
      <c r="F87" s="275"/>
      <c r="G87" s="275"/>
      <c r="H87" s="275"/>
      <c r="I87" s="108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108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6" t="s">
        <v>19</v>
      </c>
      <c r="D89" s="32"/>
      <c r="E89" s="32"/>
      <c r="F89" s="24" t="str">
        <f>F12</f>
        <v>Spišská Stará Ves č.s. 417</v>
      </c>
      <c r="G89" s="32"/>
      <c r="H89" s="32"/>
      <c r="I89" s="109" t="s">
        <v>21</v>
      </c>
      <c r="J89" s="55" t="str">
        <f>IF(J12="","",J12)</f>
        <v>30. 1. 2020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108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6" t="s">
        <v>23</v>
      </c>
      <c r="D91" s="32"/>
      <c r="E91" s="32"/>
      <c r="F91" s="24" t="str">
        <f>E15</f>
        <v>Mesto Spišská Stará Ves</v>
      </c>
      <c r="G91" s="32"/>
      <c r="H91" s="32"/>
      <c r="I91" s="109" t="s">
        <v>29</v>
      </c>
      <c r="J91" s="226" t="str">
        <f>E21</f>
        <v xml:space="preserve">Ing. Jozef Trebuňa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09" t="s">
        <v>33</v>
      </c>
      <c r="J92" s="226" t="str">
        <f>E24</f>
        <v xml:space="preserve">Ing. Jozef Trebuňa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4" customHeight="1" x14ac:dyDescent="0.2">
      <c r="A93" s="32"/>
      <c r="B93" s="33"/>
      <c r="C93" s="32"/>
      <c r="D93" s="32"/>
      <c r="E93" s="32"/>
      <c r="F93" s="32"/>
      <c r="G93" s="32"/>
      <c r="H93" s="32"/>
      <c r="I93" s="108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33" t="s">
        <v>107</v>
      </c>
      <c r="D94" s="103"/>
      <c r="E94" s="103"/>
      <c r="F94" s="103"/>
      <c r="G94" s="103"/>
      <c r="H94" s="103"/>
      <c r="I94" s="134"/>
      <c r="J94" s="135" t="s">
        <v>108</v>
      </c>
      <c r="K94" s="103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4" customHeight="1" x14ac:dyDescent="0.2">
      <c r="A95" s="32"/>
      <c r="B95" s="33"/>
      <c r="C95" s="32"/>
      <c r="D95" s="32"/>
      <c r="E95" s="32"/>
      <c r="F95" s="32"/>
      <c r="G95" s="32"/>
      <c r="H95" s="32"/>
      <c r="I95" s="108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75" customHeight="1" x14ac:dyDescent="0.2">
      <c r="A96" s="32"/>
      <c r="B96" s="33"/>
      <c r="C96" s="136" t="s">
        <v>109</v>
      </c>
      <c r="D96" s="32"/>
      <c r="E96" s="32"/>
      <c r="F96" s="32"/>
      <c r="G96" s="32"/>
      <c r="H96" s="32"/>
      <c r="I96" s="108"/>
      <c r="J96" s="71">
        <f>J143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6" t="s">
        <v>110</v>
      </c>
    </row>
    <row r="97" spans="2:12" s="9" customFormat="1" ht="24.9" customHeight="1" x14ac:dyDescent="0.2">
      <c r="B97" s="137"/>
      <c r="D97" s="138" t="s">
        <v>776</v>
      </c>
      <c r="E97" s="139"/>
      <c r="F97" s="139"/>
      <c r="G97" s="139"/>
      <c r="H97" s="139"/>
      <c r="I97" s="140"/>
      <c r="J97" s="141">
        <f>J144</f>
        <v>0</v>
      </c>
      <c r="L97" s="137"/>
    </row>
    <row r="98" spans="2:12" s="10" customFormat="1" ht="20" customHeight="1" x14ac:dyDescent="0.2">
      <c r="B98" s="142"/>
      <c r="D98" s="143" t="s">
        <v>777</v>
      </c>
      <c r="E98" s="144"/>
      <c r="F98" s="144"/>
      <c r="G98" s="144"/>
      <c r="H98" s="144"/>
      <c r="I98" s="145"/>
      <c r="J98" s="146">
        <f>J145</f>
        <v>0</v>
      </c>
      <c r="L98" s="142"/>
    </row>
    <row r="99" spans="2:12" s="9" customFormat="1" ht="24.9" customHeight="1" x14ac:dyDescent="0.2">
      <c r="B99" s="137"/>
      <c r="D99" s="138" t="s">
        <v>111</v>
      </c>
      <c r="E99" s="139"/>
      <c r="F99" s="139"/>
      <c r="G99" s="139"/>
      <c r="H99" s="139"/>
      <c r="I99" s="140"/>
      <c r="J99" s="141">
        <f>J147</f>
        <v>0</v>
      </c>
      <c r="L99" s="137"/>
    </row>
    <row r="100" spans="2:12" s="10" customFormat="1" ht="20" customHeight="1" x14ac:dyDescent="0.2">
      <c r="B100" s="142"/>
      <c r="D100" s="143" t="s">
        <v>112</v>
      </c>
      <c r="E100" s="144"/>
      <c r="F100" s="144"/>
      <c r="G100" s="144"/>
      <c r="H100" s="144"/>
      <c r="I100" s="145"/>
      <c r="J100" s="146">
        <f>J148</f>
        <v>0</v>
      </c>
      <c r="L100" s="142"/>
    </row>
    <row r="101" spans="2:12" s="10" customFormat="1" ht="20" customHeight="1" x14ac:dyDescent="0.2">
      <c r="B101" s="142"/>
      <c r="D101" s="143" t="s">
        <v>778</v>
      </c>
      <c r="E101" s="144"/>
      <c r="F101" s="144"/>
      <c r="G101" s="144"/>
      <c r="H101" s="144"/>
      <c r="I101" s="145"/>
      <c r="J101" s="146">
        <f>J153</f>
        <v>0</v>
      </c>
      <c r="L101" s="142"/>
    </row>
    <row r="102" spans="2:12" s="10" customFormat="1" ht="20" customHeight="1" x14ac:dyDescent="0.2">
      <c r="B102" s="142"/>
      <c r="D102" s="143" t="s">
        <v>113</v>
      </c>
      <c r="E102" s="144"/>
      <c r="F102" s="144"/>
      <c r="G102" s="144"/>
      <c r="H102" s="144"/>
      <c r="I102" s="145"/>
      <c r="J102" s="146">
        <f>J155</f>
        <v>0</v>
      </c>
      <c r="L102" s="142"/>
    </row>
    <row r="103" spans="2:12" s="10" customFormat="1" ht="20" customHeight="1" x14ac:dyDescent="0.2">
      <c r="B103" s="142"/>
      <c r="D103" s="143" t="s">
        <v>779</v>
      </c>
      <c r="E103" s="144"/>
      <c r="F103" s="144"/>
      <c r="G103" s="144"/>
      <c r="H103" s="144"/>
      <c r="I103" s="145"/>
      <c r="J103" s="146">
        <f>J157</f>
        <v>0</v>
      </c>
      <c r="L103" s="142"/>
    </row>
    <row r="104" spans="2:12" s="9" customFormat="1" ht="24.9" customHeight="1" x14ac:dyDescent="0.2">
      <c r="B104" s="137"/>
      <c r="D104" s="138" t="s">
        <v>118</v>
      </c>
      <c r="E104" s="139"/>
      <c r="F104" s="139"/>
      <c r="G104" s="139"/>
      <c r="H104" s="139"/>
      <c r="I104" s="140"/>
      <c r="J104" s="141">
        <f>J161</f>
        <v>0</v>
      </c>
      <c r="L104" s="137"/>
    </row>
    <row r="105" spans="2:12" s="10" customFormat="1" ht="20" customHeight="1" x14ac:dyDescent="0.2">
      <c r="B105" s="142"/>
      <c r="D105" s="143" t="s">
        <v>780</v>
      </c>
      <c r="E105" s="144"/>
      <c r="F105" s="144"/>
      <c r="G105" s="144"/>
      <c r="H105" s="144"/>
      <c r="I105" s="145"/>
      <c r="J105" s="146">
        <f>J162</f>
        <v>0</v>
      </c>
      <c r="L105" s="142"/>
    </row>
    <row r="106" spans="2:12" s="10" customFormat="1" ht="20" customHeight="1" x14ac:dyDescent="0.2">
      <c r="B106" s="142"/>
      <c r="D106" s="143" t="s">
        <v>781</v>
      </c>
      <c r="E106" s="144"/>
      <c r="F106" s="144"/>
      <c r="G106" s="144"/>
      <c r="H106" s="144"/>
      <c r="I106" s="145"/>
      <c r="J106" s="146">
        <f>J164</f>
        <v>0</v>
      </c>
      <c r="L106" s="142"/>
    </row>
    <row r="107" spans="2:12" s="9" customFormat="1" ht="24.9" customHeight="1" x14ac:dyDescent="0.2">
      <c r="B107" s="137"/>
      <c r="D107" s="138" t="s">
        <v>141</v>
      </c>
      <c r="E107" s="139"/>
      <c r="F107" s="139"/>
      <c r="G107" s="139"/>
      <c r="H107" s="139"/>
      <c r="I107" s="140"/>
      <c r="J107" s="141">
        <f>J168</f>
        <v>0</v>
      </c>
      <c r="L107" s="137"/>
    </row>
    <row r="108" spans="2:12" s="10" customFormat="1" ht="20" customHeight="1" x14ac:dyDescent="0.2">
      <c r="B108" s="142"/>
      <c r="D108" s="143" t="s">
        <v>142</v>
      </c>
      <c r="E108" s="144"/>
      <c r="F108" s="144"/>
      <c r="G108" s="144"/>
      <c r="H108" s="144"/>
      <c r="I108" s="145"/>
      <c r="J108" s="146">
        <f>J169</f>
        <v>0</v>
      </c>
      <c r="L108" s="142"/>
    </row>
    <row r="109" spans="2:12" s="10" customFormat="1" ht="20" customHeight="1" x14ac:dyDescent="0.2">
      <c r="B109" s="142"/>
      <c r="D109" s="143" t="s">
        <v>782</v>
      </c>
      <c r="E109" s="144"/>
      <c r="F109" s="144"/>
      <c r="G109" s="144"/>
      <c r="H109" s="144"/>
      <c r="I109" s="145"/>
      <c r="J109" s="146">
        <f>J171</f>
        <v>0</v>
      </c>
      <c r="L109" s="142"/>
    </row>
    <row r="110" spans="2:12" s="9" customFormat="1" ht="24.9" customHeight="1" x14ac:dyDescent="0.2">
      <c r="B110" s="137"/>
      <c r="D110" s="138" t="s">
        <v>141</v>
      </c>
      <c r="E110" s="139"/>
      <c r="F110" s="139"/>
      <c r="G110" s="139"/>
      <c r="H110" s="139"/>
      <c r="I110" s="140"/>
      <c r="J110" s="141">
        <f>J176</f>
        <v>0</v>
      </c>
      <c r="L110" s="137"/>
    </row>
    <row r="111" spans="2:12" s="10" customFormat="1" ht="20" customHeight="1" x14ac:dyDescent="0.2">
      <c r="B111" s="142"/>
      <c r="D111" s="143" t="s">
        <v>783</v>
      </c>
      <c r="E111" s="144"/>
      <c r="F111" s="144"/>
      <c r="G111" s="144"/>
      <c r="H111" s="144"/>
      <c r="I111" s="145"/>
      <c r="J111" s="146">
        <f>J177</f>
        <v>0</v>
      </c>
      <c r="L111" s="142"/>
    </row>
    <row r="112" spans="2:12" s="9" customFormat="1" ht="24.9" customHeight="1" x14ac:dyDescent="0.2">
      <c r="B112" s="137"/>
      <c r="D112" s="138" t="s">
        <v>141</v>
      </c>
      <c r="E112" s="139"/>
      <c r="F112" s="139"/>
      <c r="G112" s="139"/>
      <c r="H112" s="139"/>
      <c r="I112" s="140"/>
      <c r="J112" s="141">
        <f>J188</f>
        <v>0</v>
      </c>
      <c r="L112" s="137"/>
    </row>
    <row r="113" spans="1:65" s="10" customFormat="1" ht="20" customHeight="1" x14ac:dyDescent="0.2">
      <c r="B113" s="142"/>
      <c r="D113" s="143" t="s">
        <v>143</v>
      </c>
      <c r="E113" s="144"/>
      <c r="F113" s="144"/>
      <c r="G113" s="144"/>
      <c r="H113" s="144"/>
      <c r="I113" s="145"/>
      <c r="J113" s="146">
        <f>J189</f>
        <v>0</v>
      </c>
      <c r="L113" s="142"/>
    </row>
    <row r="114" spans="1:65" s="2" customFormat="1" ht="21.75" customHeight="1" x14ac:dyDescent="0.2">
      <c r="A114" s="32"/>
      <c r="B114" s="33"/>
      <c r="C114" s="32"/>
      <c r="D114" s="32"/>
      <c r="E114" s="32"/>
      <c r="F114" s="32"/>
      <c r="G114" s="32"/>
      <c r="H114" s="32"/>
      <c r="I114" s="108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" customHeight="1" x14ac:dyDescent="0.2">
      <c r="A115" s="32"/>
      <c r="B115" s="33"/>
      <c r="C115" s="32"/>
      <c r="D115" s="32"/>
      <c r="E115" s="32"/>
      <c r="F115" s="32"/>
      <c r="G115" s="32"/>
      <c r="H115" s="32"/>
      <c r="I115" s="108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29.25" customHeight="1" x14ac:dyDescent="0.2">
      <c r="A116" s="32"/>
      <c r="B116" s="33"/>
      <c r="C116" s="136" t="s">
        <v>174</v>
      </c>
      <c r="D116" s="32"/>
      <c r="E116" s="32"/>
      <c r="F116" s="32"/>
      <c r="G116" s="32"/>
      <c r="H116" s="32"/>
      <c r="I116" s="108"/>
      <c r="J116" s="147">
        <f>ROUND(J117 + J118 + J119 + J120 + J121 + J122,2)</f>
        <v>0</v>
      </c>
      <c r="K116" s="32"/>
      <c r="L116" s="42"/>
      <c r="N116" s="148" t="s">
        <v>41</v>
      </c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8" customHeight="1" x14ac:dyDescent="0.2">
      <c r="A117" s="32"/>
      <c r="B117" s="149"/>
      <c r="C117" s="108"/>
      <c r="D117" s="244" t="s">
        <v>175</v>
      </c>
      <c r="E117" s="272"/>
      <c r="F117" s="272"/>
      <c r="G117" s="108"/>
      <c r="H117" s="108"/>
      <c r="I117" s="108"/>
      <c r="J117" s="94">
        <v>0</v>
      </c>
      <c r="K117" s="108"/>
      <c r="L117" s="151"/>
      <c r="M117" s="152"/>
      <c r="N117" s="153" t="s">
        <v>43</v>
      </c>
      <c r="O117" s="152"/>
      <c r="P117" s="152"/>
      <c r="Q117" s="152"/>
      <c r="R117" s="152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4" t="s">
        <v>176</v>
      </c>
      <c r="AZ117" s="152"/>
      <c r="BA117" s="152"/>
      <c r="BB117" s="152"/>
      <c r="BC117" s="152"/>
      <c r="BD117" s="152"/>
      <c r="BE117" s="155">
        <f t="shared" ref="BE117:BE122" si="0">IF(N117="základná",J117,0)</f>
        <v>0</v>
      </c>
      <c r="BF117" s="155">
        <f t="shared" ref="BF117:BF122" si="1">IF(N117="znížená",J117,0)</f>
        <v>0</v>
      </c>
      <c r="BG117" s="155">
        <f t="shared" ref="BG117:BG122" si="2">IF(N117="zákl. prenesená",J117,0)</f>
        <v>0</v>
      </c>
      <c r="BH117" s="155">
        <f t="shared" ref="BH117:BH122" si="3">IF(N117="zníž. prenesená",J117,0)</f>
        <v>0</v>
      </c>
      <c r="BI117" s="155">
        <f t="shared" ref="BI117:BI122" si="4">IF(N117="nulová",J117,0)</f>
        <v>0</v>
      </c>
      <c r="BJ117" s="154" t="s">
        <v>177</v>
      </c>
      <c r="BK117" s="152"/>
      <c r="BL117" s="152"/>
      <c r="BM117" s="152"/>
    </row>
    <row r="118" spans="1:65" s="2" customFormat="1" ht="18" customHeight="1" x14ac:dyDescent="0.2">
      <c r="A118" s="32"/>
      <c r="B118" s="149"/>
      <c r="C118" s="108"/>
      <c r="D118" s="244" t="s">
        <v>178</v>
      </c>
      <c r="E118" s="272"/>
      <c r="F118" s="272"/>
      <c r="G118" s="108"/>
      <c r="H118" s="108"/>
      <c r="I118" s="108"/>
      <c r="J118" s="94">
        <v>0</v>
      </c>
      <c r="K118" s="108"/>
      <c r="L118" s="151"/>
      <c r="M118" s="152"/>
      <c r="N118" s="153" t="s">
        <v>43</v>
      </c>
      <c r="O118" s="152"/>
      <c r="P118" s="152"/>
      <c r="Q118" s="152"/>
      <c r="R118" s="152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4" t="s">
        <v>176</v>
      </c>
      <c r="AZ118" s="152"/>
      <c r="BA118" s="152"/>
      <c r="BB118" s="152"/>
      <c r="BC118" s="152"/>
      <c r="BD118" s="152"/>
      <c r="BE118" s="155">
        <f t="shared" si="0"/>
        <v>0</v>
      </c>
      <c r="BF118" s="155">
        <f t="shared" si="1"/>
        <v>0</v>
      </c>
      <c r="BG118" s="155">
        <f t="shared" si="2"/>
        <v>0</v>
      </c>
      <c r="BH118" s="155">
        <f t="shared" si="3"/>
        <v>0</v>
      </c>
      <c r="BI118" s="155">
        <f t="shared" si="4"/>
        <v>0</v>
      </c>
      <c r="BJ118" s="154" t="s">
        <v>177</v>
      </c>
      <c r="BK118" s="152"/>
      <c r="BL118" s="152"/>
      <c r="BM118" s="152"/>
    </row>
    <row r="119" spans="1:65" s="2" customFormat="1" ht="18" customHeight="1" x14ac:dyDescent="0.2">
      <c r="A119" s="32"/>
      <c r="B119" s="149"/>
      <c r="C119" s="108"/>
      <c r="D119" s="244" t="s">
        <v>179</v>
      </c>
      <c r="E119" s="272"/>
      <c r="F119" s="272"/>
      <c r="G119" s="108"/>
      <c r="H119" s="108"/>
      <c r="I119" s="108"/>
      <c r="J119" s="94">
        <v>0</v>
      </c>
      <c r="K119" s="108"/>
      <c r="L119" s="151"/>
      <c r="M119" s="152"/>
      <c r="N119" s="153" t="s">
        <v>43</v>
      </c>
      <c r="O119" s="152"/>
      <c r="P119" s="152"/>
      <c r="Q119" s="152"/>
      <c r="R119" s="152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4" t="s">
        <v>176</v>
      </c>
      <c r="AZ119" s="152"/>
      <c r="BA119" s="152"/>
      <c r="BB119" s="152"/>
      <c r="BC119" s="152"/>
      <c r="BD119" s="152"/>
      <c r="BE119" s="155">
        <f t="shared" si="0"/>
        <v>0</v>
      </c>
      <c r="BF119" s="155">
        <f t="shared" si="1"/>
        <v>0</v>
      </c>
      <c r="BG119" s="155">
        <f t="shared" si="2"/>
        <v>0</v>
      </c>
      <c r="BH119" s="155">
        <f t="shared" si="3"/>
        <v>0</v>
      </c>
      <c r="BI119" s="155">
        <f t="shared" si="4"/>
        <v>0</v>
      </c>
      <c r="BJ119" s="154" t="s">
        <v>177</v>
      </c>
      <c r="BK119" s="152"/>
      <c r="BL119" s="152"/>
      <c r="BM119" s="152"/>
    </row>
    <row r="120" spans="1:65" s="2" customFormat="1" ht="18" customHeight="1" x14ac:dyDescent="0.2">
      <c r="A120" s="32"/>
      <c r="B120" s="149"/>
      <c r="C120" s="108"/>
      <c r="D120" s="244" t="s">
        <v>180</v>
      </c>
      <c r="E120" s="272"/>
      <c r="F120" s="272"/>
      <c r="G120" s="108"/>
      <c r="H120" s="108"/>
      <c r="I120" s="108"/>
      <c r="J120" s="94">
        <v>0</v>
      </c>
      <c r="K120" s="108"/>
      <c r="L120" s="151"/>
      <c r="M120" s="152"/>
      <c r="N120" s="153" t="s">
        <v>43</v>
      </c>
      <c r="O120" s="152"/>
      <c r="P120" s="152"/>
      <c r="Q120" s="152"/>
      <c r="R120" s="152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4" t="s">
        <v>176</v>
      </c>
      <c r="AZ120" s="152"/>
      <c r="BA120" s="152"/>
      <c r="BB120" s="152"/>
      <c r="BC120" s="152"/>
      <c r="BD120" s="152"/>
      <c r="BE120" s="155">
        <f t="shared" si="0"/>
        <v>0</v>
      </c>
      <c r="BF120" s="155">
        <f t="shared" si="1"/>
        <v>0</v>
      </c>
      <c r="BG120" s="155">
        <f t="shared" si="2"/>
        <v>0</v>
      </c>
      <c r="BH120" s="155">
        <f t="shared" si="3"/>
        <v>0</v>
      </c>
      <c r="BI120" s="155">
        <f t="shared" si="4"/>
        <v>0</v>
      </c>
      <c r="BJ120" s="154" t="s">
        <v>177</v>
      </c>
      <c r="BK120" s="152"/>
      <c r="BL120" s="152"/>
      <c r="BM120" s="152"/>
    </row>
    <row r="121" spans="1:65" s="2" customFormat="1" ht="18" customHeight="1" x14ac:dyDescent="0.2">
      <c r="A121" s="32"/>
      <c r="B121" s="149"/>
      <c r="C121" s="108"/>
      <c r="D121" s="244" t="s">
        <v>181</v>
      </c>
      <c r="E121" s="272"/>
      <c r="F121" s="272"/>
      <c r="G121" s="108"/>
      <c r="H121" s="108"/>
      <c r="I121" s="108"/>
      <c r="J121" s="94">
        <v>0</v>
      </c>
      <c r="K121" s="108"/>
      <c r="L121" s="151"/>
      <c r="M121" s="152"/>
      <c r="N121" s="153" t="s">
        <v>43</v>
      </c>
      <c r="O121" s="152"/>
      <c r="P121" s="152"/>
      <c r="Q121" s="152"/>
      <c r="R121" s="152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4" t="s">
        <v>176</v>
      </c>
      <c r="AZ121" s="152"/>
      <c r="BA121" s="152"/>
      <c r="BB121" s="152"/>
      <c r="BC121" s="152"/>
      <c r="BD121" s="152"/>
      <c r="BE121" s="155">
        <f t="shared" si="0"/>
        <v>0</v>
      </c>
      <c r="BF121" s="155">
        <f t="shared" si="1"/>
        <v>0</v>
      </c>
      <c r="BG121" s="155">
        <f t="shared" si="2"/>
        <v>0</v>
      </c>
      <c r="BH121" s="155">
        <f t="shared" si="3"/>
        <v>0</v>
      </c>
      <c r="BI121" s="155">
        <f t="shared" si="4"/>
        <v>0</v>
      </c>
      <c r="BJ121" s="154" t="s">
        <v>177</v>
      </c>
      <c r="BK121" s="152"/>
      <c r="BL121" s="152"/>
      <c r="BM121" s="152"/>
    </row>
    <row r="122" spans="1:65" s="2" customFormat="1" ht="18" customHeight="1" x14ac:dyDescent="0.2">
      <c r="A122" s="32"/>
      <c r="B122" s="149"/>
      <c r="C122" s="108"/>
      <c r="D122" s="150" t="s">
        <v>182</v>
      </c>
      <c r="E122" s="108"/>
      <c r="F122" s="108"/>
      <c r="G122" s="108"/>
      <c r="H122" s="108"/>
      <c r="I122" s="108"/>
      <c r="J122" s="94">
        <f>ROUND(J30*T122,2)</f>
        <v>0</v>
      </c>
      <c r="K122" s="108"/>
      <c r="L122" s="151"/>
      <c r="M122" s="152"/>
      <c r="N122" s="153" t="s">
        <v>43</v>
      </c>
      <c r="O122" s="152"/>
      <c r="P122" s="152"/>
      <c r="Q122" s="152"/>
      <c r="R122" s="152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4" t="s">
        <v>183</v>
      </c>
      <c r="AZ122" s="152"/>
      <c r="BA122" s="152"/>
      <c r="BB122" s="152"/>
      <c r="BC122" s="152"/>
      <c r="BD122" s="152"/>
      <c r="BE122" s="155">
        <f t="shared" si="0"/>
        <v>0</v>
      </c>
      <c r="BF122" s="155">
        <f t="shared" si="1"/>
        <v>0</v>
      </c>
      <c r="BG122" s="155">
        <f t="shared" si="2"/>
        <v>0</v>
      </c>
      <c r="BH122" s="155">
        <f t="shared" si="3"/>
        <v>0</v>
      </c>
      <c r="BI122" s="155">
        <f t="shared" si="4"/>
        <v>0</v>
      </c>
      <c r="BJ122" s="154" t="s">
        <v>177</v>
      </c>
      <c r="BK122" s="152"/>
      <c r="BL122" s="152"/>
      <c r="BM122" s="152"/>
    </row>
    <row r="123" spans="1:65" s="2" customFormat="1" x14ac:dyDescent="0.2">
      <c r="A123" s="32"/>
      <c r="B123" s="33"/>
      <c r="C123" s="32"/>
      <c r="D123" s="32"/>
      <c r="E123" s="32"/>
      <c r="F123" s="32"/>
      <c r="G123" s="32"/>
      <c r="H123" s="32"/>
      <c r="I123" s="108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2" customFormat="1" ht="29.25" customHeight="1" x14ac:dyDescent="0.2">
      <c r="A124" s="32"/>
      <c r="B124" s="33"/>
      <c r="C124" s="102" t="s">
        <v>101</v>
      </c>
      <c r="D124" s="103"/>
      <c r="E124" s="103"/>
      <c r="F124" s="103"/>
      <c r="G124" s="103"/>
      <c r="H124" s="103"/>
      <c r="I124" s="134"/>
      <c r="J124" s="104">
        <f>ROUND(J96+J116,2)</f>
        <v>0</v>
      </c>
      <c r="K124" s="103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5" s="2" customFormat="1" ht="6.9" customHeight="1" x14ac:dyDescent="0.2">
      <c r="A125" s="32"/>
      <c r="B125" s="47"/>
      <c r="C125" s="48"/>
      <c r="D125" s="48"/>
      <c r="E125" s="48"/>
      <c r="F125" s="48"/>
      <c r="G125" s="48"/>
      <c r="H125" s="48"/>
      <c r="I125" s="131"/>
      <c r="J125" s="48"/>
      <c r="K125" s="48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9" spans="1:63" s="2" customFormat="1" ht="6.9" customHeight="1" x14ac:dyDescent="0.2">
      <c r="A129" s="32"/>
      <c r="B129" s="49"/>
      <c r="C129" s="50"/>
      <c r="D129" s="50"/>
      <c r="E129" s="50"/>
      <c r="F129" s="50"/>
      <c r="G129" s="50"/>
      <c r="H129" s="50"/>
      <c r="I129" s="132"/>
      <c r="J129" s="50"/>
      <c r="K129" s="50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3" s="2" customFormat="1" ht="24.9" customHeight="1" x14ac:dyDescent="0.2">
      <c r="A130" s="32"/>
      <c r="B130" s="33"/>
      <c r="C130" s="20" t="s">
        <v>184</v>
      </c>
      <c r="D130" s="32"/>
      <c r="E130" s="32"/>
      <c r="F130" s="32"/>
      <c r="G130" s="32"/>
      <c r="H130" s="32"/>
      <c r="I130" s="108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3" s="2" customFormat="1" ht="6.9" customHeight="1" x14ac:dyDescent="0.2">
      <c r="A131" s="32"/>
      <c r="B131" s="33"/>
      <c r="C131" s="32"/>
      <c r="D131" s="32"/>
      <c r="E131" s="32"/>
      <c r="F131" s="32"/>
      <c r="G131" s="32"/>
      <c r="H131" s="32"/>
      <c r="I131" s="108"/>
      <c r="J131" s="32"/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3" s="2" customFormat="1" ht="12" customHeight="1" x14ac:dyDescent="0.2">
      <c r="A132" s="32"/>
      <c r="B132" s="33"/>
      <c r="C132" s="26" t="s">
        <v>15</v>
      </c>
      <c r="D132" s="32"/>
      <c r="E132" s="32"/>
      <c r="F132" s="32"/>
      <c r="G132" s="32"/>
      <c r="H132" s="32"/>
      <c r="I132" s="108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3" s="2" customFormat="1" ht="16.5" customHeight="1" x14ac:dyDescent="0.2">
      <c r="A133" s="32"/>
      <c r="B133" s="33"/>
      <c r="C133" s="32"/>
      <c r="D133" s="32"/>
      <c r="E133" s="273" t="str">
        <f>E7</f>
        <v>Zmena účelu užívania budovy Kotolne č.s. 417 na Hasičskú zbrojnicu</v>
      </c>
      <c r="F133" s="274"/>
      <c r="G133" s="274"/>
      <c r="H133" s="274"/>
      <c r="I133" s="108"/>
      <c r="J133" s="32"/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3" s="2" customFormat="1" ht="12" customHeight="1" x14ac:dyDescent="0.2">
      <c r="A134" s="32"/>
      <c r="B134" s="33"/>
      <c r="C134" s="26" t="s">
        <v>103</v>
      </c>
      <c r="D134" s="32"/>
      <c r="E134" s="32"/>
      <c r="F134" s="32"/>
      <c r="G134" s="32"/>
      <c r="H134" s="32"/>
      <c r="I134" s="108"/>
      <c r="J134" s="32"/>
      <c r="K134" s="32"/>
      <c r="L134" s="4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63" s="2" customFormat="1" ht="27" customHeight="1" x14ac:dyDescent="0.2">
      <c r="A135" s="32"/>
      <c r="B135" s="33"/>
      <c r="C135" s="32"/>
      <c r="D135" s="32"/>
      <c r="E135" s="261" t="str">
        <f>E9</f>
        <v>02 - SO.02 - Navrhovaný vjazd do budovy - dláždené spevnené plochy</v>
      </c>
      <c r="F135" s="275"/>
      <c r="G135" s="275"/>
      <c r="H135" s="275"/>
      <c r="I135" s="108"/>
      <c r="J135" s="32"/>
      <c r="K135" s="32"/>
      <c r="L135" s="4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63" s="2" customFormat="1" ht="6.9" customHeight="1" x14ac:dyDescent="0.2">
      <c r="A136" s="32"/>
      <c r="B136" s="33"/>
      <c r="C136" s="32"/>
      <c r="D136" s="32"/>
      <c r="E136" s="32"/>
      <c r="F136" s="32"/>
      <c r="G136" s="32"/>
      <c r="H136" s="32"/>
      <c r="I136" s="108"/>
      <c r="J136" s="32"/>
      <c r="K136" s="32"/>
      <c r="L136" s="4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63" s="2" customFormat="1" ht="12" customHeight="1" x14ac:dyDescent="0.2">
      <c r="A137" s="32"/>
      <c r="B137" s="33"/>
      <c r="C137" s="26" t="s">
        <v>19</v>
      </c>
      <c r="D137" s="32"/>
      <c r="E137" s="32"/>
      <c r="F137" s="24" t="str">
        <f>F12</f>
        <v>Spišská Stará Ves č.s. 417</v>
      </c>
      <c r="G137" s="32"/>
      <c r="H137" s="32"/>
      <c r="I137" s="109" t="s">
        <v>21</v>
      </c>
      <c r="J137" s="55" t="str">
        <f>IF(J12="","",J12)</f>
        <v>30. 1. 2020</v>
      </c>
      <c r="K137" s="32"/>
      <c r="L137" s="4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63" s="2" customFormat="1" ht="6.9" customHeight="1" x14ac:dyDescent="0.2">
      <c r="A138" s="32"/>
      <c r="B138" s="33"/>
      <c r="C138" s="32"/>
      <c r="D138" s="32"/>
      <c r="E138" s="32"/>
      <c r="F138" s="32"/>
      <c r="G138" s="32"/>
      <c r="H138" s="32"/>
      <c r="I138" s="108"/>
      <c r="J138" s="32"/>
      <c r="K138" s="32"/>
      <c r="L138" s="4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63" s="2" customFormat="1" ht="15.15" customHeight="1" x14ac:dyDescent="0.2">
      <c r="A139" s="32"/>
      <c r="B139" s="33"/>
      <c r="C139" s="26" t="s">
        <v>23</v>
      </c>
      <c r="D139" s="32"/>
      <c r="E139" s="32"/>
      <c r="F139" s="24" t="str">
        <f>E15</f>
        <v>Mesto Spišská Stará Ves</v>
      </c>
      <c r="G139" s="32"/>
      <c r="H139" s="32"/>
      <c r="I139" s="109" t="s">
        <v>29</v>
      </c>
      <c r="J139" s="226" t="str">
        <f>E21</f>
        <v xml:space="preserve">Ing. Jozef Trebuňa </v>
      </c>
      <c r="K139" s="32"/>
      <c r="L139" s="4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63" s="2" customFormat="1" ht="15.15" customHeight="1" x14ac:dyDescent="0.2">
      <c r="A140" s="32"/>
      <c r="B140" s="33"/>
      <c r="C140" s="26" t="s">
        <v>27</v>
      </c>
      <c r="D140" s="32"/>
      <c r="E140" s="32"/>
      <c r="F140" s="24" t="str">
        <f>IF(E18="","",E18)</f>
        <v>Vyplň údaj</v>
      </c>
      <c r="G140" s="32"/>
      <c r="H140" s="32"/>
      <c r="I140" s="109" t="s">
        <v>33</v>
      </c>
      <c r="J140" s="226" t="str">
        <f>E24</f>
        <v xml:space="preserve">Ing. Jozef Trebuňa </v>
      </c>
      <c r="K140" s="32"/>
      <c r="L140" s="4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63" s="2" customFormat="1" ht="10.4" customHeight="1" x14ac:dyDescent="0.2">
      <c r="A141" s="32"/>
      <c r="B141" s="33"/>
      <c r="C141" s="32"/>
      <c r="D141" s="32"/>
      <c r="E141" s="32"/>
      <c r="F141" s="32"/>
      <c r="G141" s="32"/>
      <c r="H141" s="32"/>
      <c r="I141" s="108"/>
      <c r="J141" s="32"/>
      <c r="K141" s="32"/>
      <c r="L141" s="4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63" s="11" customFormat="1" ht="29.25" customHeight="1" x14ac:dyDescent="0.2">
      <c r="A142" s="156"/>
      <c r="B142" s="157"/>
      <c r="C142" s="158" t="s">
        <v>185</v>
      </c>
      <c r="D142" s="159" t="s">
        <v>62</v>
      </c>
      <c r="E142" s="159" t="s">
        <v>58</v>
      </c>
      <c r="F142" s="159" t="s">
        <v>59</v>
      </c>
      <c r="G142" s="159" t="s">
        <v>186</v>
      </c>
      <c r="H142" s="159" t="s">
        <v>187</v>
      </c>
      <c r="I142" s="160" t="s">
        <v>188</v>
      </c>
      <c r="J142" s="161" t="s">
        <v>108</v>
      </c>
      <c r="K142" s="162" t="s">
        <v>189</v>
      </c>
      <c r="L142" s="163"/>
      <c r="M142" s="62" t="s">
        <v>1</v>
      </c>
      <c r="N142" s="63" t="s">
        <v>41</v>
      </c>
      <c r="O142" s="63" t="s">
        <v>190</v>
      </c>
      <c r="P142" s="63" t="s">
        <v>191</v>
      </c>
      <c r="Q142" s="63" t="s">
        <v>192</v>
      </c>
      <c r="R142" s="63" t="s">
        <v>193</v>
      </c>
      <c r="S142" s="63" t="s">
        <v>194</v>
      </c>
      <c r="T142" s="64" t="s">
        <v>195</v>
      </c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6"/>
      <c r="AE142" s="156"/>
    </row>
    <row r="143" spans="1:63" s="2" customFormat="1" ht="22.75" customHeight="1" x14ac:dyDescent="0.35">
      <c r="A143" s="32"/>
      <c r="B143" s="33"/>
      <c r="C143" s="69" t="s">
        <v>105</v>
      </c>
      <c r="D143" s="32"/>
      <c r="E143" s="32"/>
      <c r="F143" s="32"/>
      <c r="G143" s="32"/>
      <c r="H143" s="32"/>
      <c r="I143" s="108"/>
      <c r="J143" s="164">
        <f>BK143</f>
        <v>0</v>
      </c>
      <c r="K143" s="32"/>
      <c r="L143" s="33"/>
      <c r="M143" s="65"/>
      <c r="N143" s="56"/>
      <c r="O143" s="66"/>
      <c r="P143" s="165">
        <f>P144+P147+P161+P168+P176+P188</f>
        <v>0</v>
      </c>
      <c r="Q143" s="66"/>
      <c r="R143" s="165">
        <f>R144+R147+R161+R168+R176+R188</f>
        <v>77.791997349999988</v>
      </c>
      <c r="S143" s="66"/>
      <c r="T143" s="166">
        <f>T144+T147+T161+T168+T176+T188</f>
        <v>2.2359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T143" s="16" t="s">
        <v>76</v>
      </c>
      <c r="AU143" s="16" t="s">
        <v>110</v>
      </c>
      <c r="BK143" s="167">
        <f>BK144+BK147+BK161+BK168+BK176+BK188</f>
        <v>0</v>
      </c>
    </row>
    <row r="144" spans="1:63" s="12" customFormat="1" ht="26" customHeight="1" x14ac:dyDescent="0.35">
      <c r="B144" s="168"/>
      <c r="D144" s="169" t="s">
        <v>76</v>
      </c>
      <c r="E144" s="170" t="s">
        <v>784</v>
      </c>
      <c r="F144" s="170" t="s">
        <v>785</v>
      </c>
      <c r="I144" s="171"/>
      <c r="J144" s="172">
        <f>BK144</f>
        <v>0</v>
      </c>
      <c r="L144" s="168"/>
      <c r="M144" s="173"/>
      <c r="N144" s="174"/>
      <c r="O144" s="174"/>
      <c r="P144" s="175">
        <f>P145</f>
        <v>0</v>
      </c>
      <c r="Q144" s="174"/>
      <c r="R144" s="175">
        <f>R145</f>
        <v>0</v>
      </c>
      <c r="S144" s="174"/>
      <c r="T144" s="176">
        <f>T145</f>
        <v>0</v>
      </c>
      <c r="AR144" s="169" t="s">
        <v>85</v>
      </c>
      <c r="AT144" s="177" t="s">
        <v>76</v>
      </c>
      <c r="AU144" s="177" t="s">
        <v>77</v>
      </c>
      <c r="AY144" s="169" t="s">
        <v>197</v>
      </c>
      <c r="BK144" s="178">
        <f>BK145</f>
        <v>0</v>
      </c>
    </row>
    <row r="145" spans="1:65" s="12" customFormat="1" ht="22.75" customHeight="1" x14ac:dyDescent="0.25">
      <c r="B145" s="168"/>
      <c r="D145" s="169" t="s">
        <v>76</v>
      </c>
      <c r="E145" s="179" t="s">
        <v>786</v>
      </c>
      <c r="F145" s="179" t="s">
        <v>787</v>
      </c>
      <c r="I145" s="171"/>
      <c r="J145" s="180">
        <f>BK145</f>
        <v>0</v>
      </c>
      <c r="L145" s="168"/>
      <c r="M145" s="173"/>
      <c r="N145" s="174"/>
      <c r="O145" s="174"/>
      <c r="P145" s="175">
        <f>P146</f>
        <v>0</v>
      </c>
      <c r="Q145" s="174"/>
      <c r="R145" s="175">
        <f>R146</f>
        <v>0</v>
      </c>
      <c r="S145" s="174"/>
      <c r="T145" s="176">
        <f>T146</f>
        <v>0</v>
      </c>
      <c r="AR145" s="169" t="s">
        <v>85</v>
      </c>
      <c r="AT145" s="177" t="s">
        <v>76</v>
      </c>
      <c r="AU145" s="177" t="s">
        <v>85</v>
      </c>
      <c r="AY145" s="169" t="s">
        <v>197</v>
      </c>
      <c r="BK145" s="178">
        <f>BK146</f>
        <v>0</v>
      </c>
    </row>
    <row r="146" spans="1:65" s="2" customFormat="1" ht="24" customHeight="1" x14ac:dyDescent="0.2">
      <c r="A146" s="32"/>
      <c r="B146" s="149"/>
      <c r="C146" s="181" t="s">
        <v>85</v>
      </c>
      <c r="D146" s="181" t="s">
        <v>200</v>
      </c>
      <c r="E146" s="182" t="s">
        <v>788</v>
      </c>
      <c r="F146" s="183" t="s">
        <v>789</v>
      </c>
      <c r="G146" s="184" t="s">
        <v>790</v>
      </c>
      <c r="H146" s="185">
        <v>1</v>
      </c>
      <c r="I146" s="186"/>
      <c r="J146" s="185">
        <f>ROUND(I146*H146,3)</f>
        <v>0</v>
      </c>
      <c r="K146" s="187"/>
      <c r="L146" s="33"/>
      <c r="M146" s="188" t="s">
        <v>1</v>
      </c>
      <c r="N146" s="189" t="s">
        <v>43</v>
      </c>
      <c r="O146" s="58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92" t="s">
        <v>204</v>
      </c>
      <c r="AT146" s="192" t="s">
        <v>200</v>
      </c>
      <c r="AU146" s="192" t="s">
        <v>177</v>
      </c>
      <c r="AY146" s="16" t="s">
        <v>197</v>
      </c>
      <c r="BE146" s="98">
        <f>IF(N146="základná",J146,0)</f>
        <v>0</v>
      </c>
      <c r="BF146" s="98">
        <f>IF(N146="znížená",J146,0)</f>
        <v>0</v>
      </c>
      <c r="BG146" s="98">
        <f>IF(N146="zákl. prenesená",J146,0)</f>
        <v>0</v>
      </c>
      <c r="BH146" s="98">
        <f>IF(N146="zníž. prenesená",J146,0)</f>
        <v>0</v>
      </c>
      <c r="BI146" s="98">
        <f>IF(N146="nulová",J146,0)</f>
        <v>0</v>
      </c>
      <c r="BJ146" s="16" t="s">
        <v>177</v>
      </c>
      <c r="BK146" s="193">
        <f>ROUND(I146*H146,3)</f>
        <v>0</v>
      </c>
      <c r="BL146" s="16" t="s">
        <v>204</v>
      </c>
      <c r="BM146" s="192" t="s">
        <v>791</v>
      </c>
    </row>
    <row r="147" spans="1:65" s="12" customFormat="1" ht="26" customHeight="1" x14ac:dyDescent="0.35">
      <c r="B147" s="168"/>
      <c r="D147" s="169" t="s">
        <v>76</v>
      </c>
      <c r="E147" s="170" t="s">
        <v>82</v>
      </c>
      <c r="F147" s="170" t="s">
        <v>196</v>
      </c>
      <c r="I147" s="171"/>
      <c r="J147" s="172">
        <f>BK147</f>
        <v>0</v>
      </c>
      <c r="L147" s="168"/>
      <c r="M147" s="173"/>
      <c r="N147" s="174"/>
      <c r="O147" s="174"/>
      <c r="P147" s="175">
        <f>P148+P153+P155+P157</f>
        <v>0</v>
      </c>
      <c r="Q147" s="174"/>
      <c r="R147" s="175">
        <f>R148+R153+R155+R157</f>
        <v>0</v>
      </c>
      <c r="S147" s="174"/>
      <c r="T147" s="176">
        <f>T148+T153+T155+T157</f>
        <v>0</v>
      </c>
      <c r="AR147" s="169" t="s">
        <v>85</v>
      </c>
      <c r="AT147" s="177" t="s">
        <v>76</v>
      </c>
      <c r="AU147" s="177" t="s">
        <v>77</v>
      </c>
      <c r="AY147" s="169" t="s">
        <v>197</v>
      </c>
      <c r="BK147" s="178">
        <f>BK148+BK153+BK155+BK157</f>
        <v>0</v>
      </c>
    </row>
    <row r="148" spans="1:65" s="12" customFormat="1" ht="22.75" customHeight="1" x14ac:dyDescent="0.25">
      <c r="B148" s="168"/>
      <c r="D148" s="169" t="s">
        <v>76</v>
      </c>
      <c r="E148" s="179" t="s">
        <v>198</v>
      </c>
      <c r="F148" s="179" t="s">
        <v>199</v>
      </c>
      <c r="I148" s="171"/>
      <c r="J148" s="180">
        <f>BK148</f>
        <v>0</v>
      </c>
      <c r="L148" s="168"/>
      <c r="M148" s="173"/>
      <c r="N148" s="174"/>
      <c r="O148" s="174"/>
      <c r="P148" s="175">
        <f>SUM(P149:P152)</f>
        <v>0</v>
      </c>
      <c r="Q148" s="174"/>
      <c r="R148" s="175">
        <f>SUM(R149:R152)</f>
        <v>0</v>
      </c>
      <c r="S148" s="174"/>
      <c r="T148" s="176">
        <f>SUM(T149:T152)</f>
        <v>0</v>
      </c>
      <c r="AR148" s="169" t="s">
        <v>85</v>
      </c>
      <c r="AT148" s="177" t="s">
        <v>76</v>
      </c>
      <c r="AU148" s="177" t="s">
        <v>85</v>
      </c>
      <c r="AY148" s="169" t="s">
        <v>197</v>
      </c>
      <c r="BK148" s="178">
        <f>SUM(BK149:BK152)</f>
        <v>0</v>
      </c>
    </row>
    <row r="149" spans="1:65" s="2" customFormat="1" ht="24" customHeight="1" x14ac:dyDescent="0.2">
      <c r="A149" s="32"/>
      <c r="B149" s="149"/>
      <c r="C149" s="181" t="s">
        <v>177</v>
      </c>
      <c r="D149" s="181" t="s">
        <v>200</v>
      </c>
      <c r="E149" s="182" t="s">
        <v>792</v>
      </c>
      <c r="F149" s="183" t="s">
        <v>793</v>
      </c>
      <c r="G149" s="184" t="s">
        <v>203</v>
      </c>
      <c r="H149" s="185">
        <v>30</v>
      </c>
      <c r="I149" s="186"/>
      <c r="J149" s="185">
        <f>ROUND(I149*H149,3)</f>
        <v>0</v>
      </c>
      <c r="K149" s="187"/>
      <c r="L149" s="33"/>
      <c r="M149" s="188" t="s">
        <v>1</v>
      </c>
      <c r="N149" s="189" t="s">
        <v>43</v>
      </c>
      <c r="O149" s="58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92" t="s">
        <v>204</v>
      </c>
      <c r="AT149" s="192" t="s">
        <v>200</v>
      </c>
      <c r="AU149" s="192" t="s">
        <v>177</v>
      </c>
      <c r="AY149" s="16" t="s">
        <v>197</v>
      </c>
      <c r="BE149" s="98">
        <f>IF(N149="základná",J149,0)</f>
        <v>0</v>
      </c>
      <c r="BF149" s="98">
        <f>IF(N149="znížená",J149,0)</f>
        <v>0</v>
      </c>
      <c r="BG149" s="98">
        <f>IF(N149="zákl. prenesená",J149,0)</f>
        <v>0</v>
      </c>
      <c r="BH149" s="98">
        <f>IF(N149="zníž. prenesená",J149,0)</f>
        <v>0</v>
      </c>
      <c r="BI149" s="98">
        <f>IF(N149="nulová",J149,0)</f>
        <v>0</v>
      </c>
      <c r="BJ149" s="16" t="s">
        <v>177</v>
      </c>
      <c r="BK149" s="193">
        <f>ROUND(I149*H149,3)</f>
        <v>0</v>
      </c>
      <c r="BL149" s="16" t="s">
        <v>204</v>
      </c>
      <c r="BM149" s="192" t="s">
        <v>794</v>
      </c>
    </row>
    <row r="150" spans="1:65" s="13" customFormat="1" x14ac:dyDescent="0.2">
      <c r="B150" s="194"/>
      <c r="D150" s="195" t="s">
        <v>206</v>
      </c>
      <c r="E150" s="196" t="s">
        <v>1</v>
      </c>
      <c r="F150" s="197" t="s">
        <v>795</v>
      </c>
      <c r="H150" s="198">
        <v>30</v>
      </c>
      <c r="I150" s="199"/>
      <c r="L150" s="194"/>
      <c r="M150" s="200"/>
      <c r="N150" s="201"/>
      <c r="O150" s="201"/>
      <c r="P150" s="201"/>
      <c r="Q150" s="201"/>
      <c r="R150" s="201"/>
      <c r="S150" s="201"/>
      <c r="T150" s="202"/>
      <c r="AT150" s="196" t="s">
        <v>206</v>
      </c>
      <c r="AU150" s="196" t="s">
        <v>177</v>
      </c>
      <c r="AV150" s="13" t="s">
        <v>177</v>
      </c>
      <c r="AW150" s="13" t="s">
        <v>3</v>
      </c>
      <c r="AX150" s="13" t="s">
        <v>85</v>
      </c>
      <c r="AY150" s="196" t="s">
        <v>197</v>
      </c>
    </row>
    <row r="151" spans="1:65" s="2" customFormat="1" ht="24" customHeight="1" x14ac:dyDescent="0.2">
      <c r="A151" s="32"/>
      <c r="B151" s="149"/>
      <c r="C151" s="181" t="s">
        <v>214</v>
      </c>
      <c r="D151" s="181" t="s">
        <v>200</v>
      </c>
      <c r="E151" s="182" t="s">
        <v>208</v>
      </c>
      <c r="F151" s="183" t="s">
        <v>209</v>
      </c>
      <c r="G151" s="184" t="s">
        <v>203</v>
      </c>
      <c r="H151" s="185">
        <v>15</v>
      </c>
      <c r="I151" s="186"/>
      <c r="J151" s="185">
        <f>ROUND(I151*H151,3)</f>
        <v>0</v>
      </c>
      <c r="K151" s="187"/>
      <c r="L151" s="33"/>
      <c r="M151" s="188" t="s">
        <v>1</v>
      </c>
      <c r="N151" s="189" t="s">
        <v>43</v>
      </c>
      <c r="O151" s="58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92" t="s">
        <v>204</v>
      </c>
      <c r="AT151" s="192" t="s">
        <v>200</v>
      </c>
      <c r="AU151" s="192" t="s">
        <v>177</v>
      </c>
      <c r="AY151" s="16" t="s">
        <v>197</v>
      </c>
      <c r="BE151" s="98">
        <f>IF(N151="základná",J151,0)</f>
        <v>0</v>
      </c>
      <c r="BF151" s="98">
        <f>IF(N151="znížená",J151,0)</f>
        <v>0</v>
      </c>
      <c r="BG151" s="98">
        <f>IF(N151="zákl. prenesená",J151,0)</f>
        <v>0</v>
      </c>
      <c r="BH151" s="98">
        <f>IF(N151="zníž. prenesená",J151,0)</f>
        <v>0</v>
      </c>
      <c r="BI151" s="98">
        <f>IF(N151="nulová",J151,0)</f>
        <v>0</v>
      </c>
      <c r="BJ151" s="16" t="s">
        <v>177</v>
      </c>
      <c r="BK151" s="193">
        <f>ROUND(I151*H151,3)</f>
        <v>0</v>
      </c>
      <c r="BL151" s="16" t="s">
        <v>204</v>
      </c>
      <c r="BM151" s="192" t="s">
        <v>796</v>
      </c>
    </row>
    <row r="152" spans="1:65" s="13" customFormat="1" x14ac:dyDescent="0.2">
      <c r="B152" s="194"/>
      <c r="D152" s="195" t="s">
        <v>206</v>
      </c>
      <c r="E152" s="196" t="s">
        <v>1</v>
      </c>
      <c r="F152" s="197" t="s">
        <v>797</v>
      </c>
      <c r="H152" s="198">
        <v>15</v>
      </c>
      <c r="I152" s="199"/>
      <c r="L152" s="194"/>
      <c r="M152" s="200"/>
      <c r="N152" s="201"/>
      <c r="O152" s="201"/>
      <c r="P152" s="201"/>
      <c r="Q152" s="201"/>
      <c r="R152" s="201"/>
      <c r="S152" s="201"/>
      <c r="T152" s="202"/>
      <c r="AT152" s="196" t="s">
        <v>206</v>
      </c>
      <c r="AU152" s="196" t="s">
        <v>177</v>
      </c>
      <c r="AV152" s="13" t="s">
        <v>177</v>
      </c>
      <c r="AW152" s="13" t="s">
        <v>3</v>
      </c>
      <c r="AX152" s="13" t="s">
        <v>85</v>
      </c>
      <c r="AY152" s="196" t="s">
        <v>197</v>
      </c>
    </row>
    <row r="153" spans="1:65" s="12" customFormat="1" ht="22.75" customHeight="1" x14ac:dyDescent="0.25">
      <c r="B153" s="168"/>
      <c r="D153" s="169" t="s">
        <v>76</v>
      </c>
      <c r="E153" s="179" t="s">
        <v>798</v>
      </c>
      <c r="F153" s="179" t="s">
        <v>799</v>
      </c>
      <c r="I153" s="171"/>
      <c r="J153" s="180">
        <f>BK153</f>
        <v>0</v>
      </c>
      <c r="L153" s="168"/>
      <c r="M153" s="173"/>
      <c r="N153" s="174"/>
      <c r="O153" s="174"/>
      <c r="P153" s="175">
        <f>P154</f>
        <v>0</v>
      </c>
      <c r="Q153" s="174"/>
      <c r="R153" s="175">
        <f>R154</f>
        <v>0</v>
      </c>
      <c r="S153" s="174"/>
      <c r="T153" s="176">
        <f>T154</f>
        <v>0</v>
      </c>
      <c r="AR153" s="169" t="s">
        <v>85</v>
      </c>
      <c r="AT153" s="177" t="s">
        <v>76</v>
      </c>
      <c r="AU153" s="177" t="s">
        <v>85</v>
      </c>
      <c r="AY153" s="169" t="s">
        <v>197</v>
      </c>
      <c r="BK153" s="178">
        <f>BK154</f>
        <v>0</v>
      </c>
    </row>
    <row r="154" spans="1:65" s="2" customFormat="1" ht="16.5" customHeight="1" x14ac:dyDescent="0.2">
      <c r="A154" s="32"/>
      <c r="B154" s="149"/>
      <c r="C154" s="181" t="s">
        <v>204</v>
      </c>
      <c r="D154" s="181" t="s">
        <v>200</v>
      </c>
      <c r="E154" s="182" t="s">
        <v>800</v>
      </c>
      <c r="F154" s="183" t="s">
        <v>801</v>
      </c>
      <c r="G154" s="184" t="s">
        <v>203</v>
      </c>
      <c r="H154" s="185">
        <v>60</v>
      </c>
      <c r="I154" s="186"/>
      <c r="J154" s="185">
        <f>ROUND(I154*H154,3)</f>
        <v>0</v>
      </c>
      <c r="K154" s="187"/>
      <c r="L154" s="33"/>
      <c r="M154" s="188" t="s">
        <v>1</v>
      </c>
      <c r="N154" s="189" t="s">
        <v>43</v>
      </c>
      <c r="O154" s="58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92" t="s">
        <v>204</v>
      </c>
      <c r="AT154" s="192" t="s">
        <v>200</v>
      </c>
      <c r="AU154" s="192" t="s">
        <v>177</v>
      </c>
      <c r="AY154" s="16" t="s">
        <v>197</v>
      </c>
      <c r="BE154" s="98">
        <f>IF(N154="základná",J154,0)</f>
        <v>0</v>
      </c>
      <c r="BF154" s="98">
        <f>IF(N154="znížená",J154,0)</f>
        <v>0</v>
      </c>
      <c r="BG154" s="98">
        <f>IF(N154="zákl. prenesená",J154,0)</f>
        <v>0</v>
      </c>
      <c r="BH154" s="98">
        <f>IF(N154="zníž. prenesená",J154,0)</f>
        <v>0</v>
      </c>
      <c r="BI154" s="98">
        <f>IF(N154="nulová",J154,0)</f>
        <v>0</v>
      </c>
      <c r="BJ154" s="16" t="s">
        <v>177</v>
      </c>
      <c r="BK154" s="193">
        <f>ROUND(I154*H154,3)</f>
        <v>0</v>
      </c>
      <c r="BL154" s="16" t="s">
        <v>204</v>
      </c>
      <c r="BM154" s="192" t="s">
        <v>802</v>
      </c>
    </row>
    <row r="155" spans="1:65" s="12" customFormat="1" ht="22.75" customHeight="1" x14ac:dyDescent="0.25">
      <c r="B155" s="168"/>
      <c r="D155" s="169" t="s">
        <v>76</v>
      </c>
      <c r="E155" s="179" t="s">
        <v>212</v>
      </c>
      <c r="F155" s="179" t="s">
        <v>213</v>
      </c>
      <c r="I155" s="171"/>
      <c r="J155" s="180">
        <f>BK155</f>
        <v>0</v>
      </c>
      <c r="L155" s="168"/>
      <c r="M155" s="173"/>
      <c r="N155" s="174"/>
      <c r="O155" s="174"/>
      <c r="P155" s="175">
        <f>P156</f>
        <v>0</v>
      </c>
      <c r="Q155" s="174"/>
      <c r="R155" s="175">
        <f>R156</f>
        <v>0</v>
      </c>
      <c r="S155" s="174"/>
      <c r="T155" s="176">
        <f>T156</f>
        <v>0</v>
      </c>
      <c r="AR155" s="169" t="s">
        <v>85</v>
      </c>
      <c r="AT155" s="177" t="s">
        <v>76</v>
      </c>
      <c r="AU155" s="177" t="s">
        <v>85</v>
      </c>
      <c r="AY155" s="169" t="s">
        <v>197</v>
      </c>
      <c r="BK155" s="178">
        <f>BK156</f>
        <v>0</v>
      </c>
    </row>
    <row r="156" spans="1:65" s="2" customFormat="1" ht="24" customHeight="1" x14ac:dyDescent="0.2">
      <c r="A156" s="32"/>
      <c r="B156" s="149"/>
      <c r="C156" s="181" t="s">
        <v>230</v>
      </c>
      <c r="D156" s="181" t="s">
        <v>200</v>
      </c>
      <c r="E156" s="182" t="s">
        <v>215</v>
      </c>
      <c r="F156" s="183" t="s">
        <v>216</v>
      </c>
      <c r="G156" s="184" t="s">
        <v>203</v>
      </c>
      <c r="H156" s="185">
        <v>30</v>
      </c>
      <c r="I156" s="186"/>
      <c r="J156" s="185">
        <f>ROUND(I156*H156,3)</f>
        <v>0</v>
      </c>
      <c r="K156" s="187"/>
      <c r="L156" s="33"/>
      <c r="M156" s="188" t="s">
        <v>1</v>
      </c>
      <c r="N156" s="189" t="s">
        <v>43</v>
      </c>
      <c r="O156" s="58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92" t="s">
        <v>204</v>
      </c>
      <c r="AT156" s="192" t="s">
        <v>200</v>
      </c>
      <c r="AU156" s="192" t="s">
        <v>177</v>
      </c>
      <c r="AY156" s="16" t="s">
        <v>197</v>
      </c>
      <c r="BE156" s="98">
        <f>IF(N156="základná",J156,0)</f>
        <v>0</v>
      </c>
      <c r="BF156" s="98">
        <f>IF(N156="znížená",J156,0)</f>
        <v>0</v>
      </c>
      <c r="BG156" s="98">
        <f>IF(N156="zákl. prenesená",J156,0)</f>
        <v>0</v>
      </c>
      <c r="BH156" s="98">
        <f>IF(N156="zníž. prenesená",J156,0)</f>
        <v>0</v>
      </c>
      <c r="BI156" s="98">
        <f>IF(N156="nulová",J156,0)</f>
        <v>0</v>
      </c>
      <c r="BJ156" s="16" t="s">
        <v>177</v>
      </c>
      <c r="BK156" s="193">
        <f>ROUND(I156*H156,3)</f>
        <v>0</v>
      </c>
      <c r="BL156" s="16" t="s">
        <v>204</v>
      </c>
      <c r="BM156" s="192" t="s">
        <v>803</v>
      </c>
    </row>
    <row r="157" spans="1:65" s="12" customFormat="1" ht="22.75" customHeight="1" x14ac:dyDescent="0.25">
      <c r="B157" s="168"/>
      <c r="D157" s="169" t="s">
        <v>76</v>
      </c>
      <c r="E157" s="179" t="s">
        <v>804</v>
      </c>
      <c r="F157" s="179" t="s">
        <v>805</v>
      </c>
      <c r="I157" s="171"/>
      <c r="J157" s="180">
        <f>BK157</f>
        <v>0</v>
      </c>
      <c r="L157" s="168"/>
      <c r="M157" s="173"/>
      <c r="N157" s="174"/>
      <c r="O157" s="174"/>
      <c r="P157" s="175">
        <f>SUM(P158:P160)</f>
        <v>0</v>
      </c>
      <c r="Q157" s="174"/>
      <c r="R157" s="175">
        <f>SUM(R158:R160)</f>
        <v>0</v>
      </c>
      <c r="S157" s="174"/>
      <c r="T157" s="176">
        <f>SUM(T158:T160)</f>
        <v>0</v>
      </c>
      <c r="AR157" s="169" t="s">
        <v>85</v>
      </c>
      <c r="AT157" s="177" t="s">
        <v>76</v>
      </c>
      <c r="AU157" s="177" t="s">
        <v>85</v>
      </c>
      <c r="AY157" s="169" t="s">
        <v>197</v>
      </c>
      <c r="BK157" s="178">
        <f>SUM(BK158:BK160)</f>
        <v>0</v>
      </c>
    </row>
    <row r="158" spans="1:65" s="2" customFormat="1" ht="24" customHeight="1" x14ac:dyDescent="0.2">
      <c r="A158" s="32"/>
      <c r="B158" s="149"/>
      <c r="C158" s="181" t="s">
        <v>235</v>
      </c>
      <c r="D158" s="181" t="s">
        <v>200</v>
      </c>
      <c r="E158" s="182" t="s">
        <v>806</v>
      </c>
      <c r="F158" s="183" t="s">
        <v>807</v>
      </c>
      <c r="G158" s="184" t="s">
        <v>224</v>
      </c>
      <c r="H158" s="185">
        <v>32.25</v>
      </c>
      <c r="I158" s="186"/>
      <c r="J158" s="185">
        <f>ROUND(I158*H158,3)</f>
        <v>0</v>
      </c>
      <c r="K158" s="187"/>
      <c r="L158" s="33"/>
      <c r="M158" s="188" t="s">
        <v>1</v>
      </c>
      <c r="N158" s="189" t="s">
        <v>43</v>
      </c>
      <c r="O158" s="58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92" t="s">
        <v>204</v>
      </c>
      <c r="AT158" s="192" t="s">
        <v>200</v>
      </c>
      <c r="AU158" s="192" t="s">
        <v>177</v>
      </c>
      <c r="AY158" s="16" t="s">
        <v>197</v>
      </c>
      <c r="BE158" s="98">
        <f>IF(N158="základná",J158,0)</f>
        <v>0</v>
      </c>
      <c r="BF158" s="98">
        <f>IF(N158="znížená",J158,0)</f>
        <v>0</v>
      </c>
      <c r="BG158" s="98">
        <f>IF(N158="zákl. prenesená",J158,0)</f>
        <v>0</v>
      </c>
      <c r="BH158" s="98">
        <f>IF(N158="zníž. prenesená",J158,0)</f>
        <v>0</v>
      </c>
      <c r="BI158" s="98">
        <f>IF(N158="nulová",J158,0)</f>
        <v>0</v>
      </c>
      <c r="BJ158" s="16" t="s">
        <v>177</v>
      </c>
      <c r="BK158" s="193">
        <f>ROUND(I158*H158,3)</f>
        <v>0</v>
      </c>
      <c r="BL158" s="16" t="s">
        <v>204</v>
      </c>
      <c r="BM158" s="192" t="s">
        <v>808</v>
      </c>
    </row>
    <row r="159" spans="1:65" s="13" customFormat="1" x14ac:dyDescent="0.2">
      <c r="B159" s="194"/>
      <c r="D159" s="195" t="s">
        <v>206</v>
      </c>
      <c r="E159" s="196" t="s">
        <v>1</v>
      </c>
      <c r="F159" s="197" t="s">
        <v>809</v>
      </c>
      <c r="H159" s="198">
        <v>32.25</v>
      </c>
      <c r="I159" s="199"/>
      <c r="L159" s="194"/>
      <c r="M159" s="200"/>
      <c r="N159" s="201"/>
      <c r="O159" s="201"/>
      <c r="P159" s="201"/>
      <c r="Q159" s="201"/>
      <c r="R159" s="201"/>
      <c r="S159" s="201"/>
      <c r="T159" s="202"/>
      <c r="AT159" s="196" t="s">
        <v>206</v>
      </c>
      <c r="AU159" s="196" t="s">
        <v>177</v>
      </c>
      <c r="AV159" s="13" t="s">
        <v>177</v>
      </c>
      <c r="AW159" s="13" t="s">
        <v>3</v>
      </c>
      <c r="AX159" s="13" t="s">
        <v>85</v>
      </c>
      <c r="AY159" s="196" t="s">
        <v>197</v>
      </c>
    </row>
    <row r="160" spans="1:65" s="2" customFormat="1" ht="24" customHeight="1" x14ac:dyDescent="0.2">
      <c r="A160" s="32"/>
      <c r="B160" s="149"/>
      <c r="C160" s="181" t="s">
        <v>240</v>
      </c>
      <c r="D160" s="181" t="s">
        <v>200</v>
      </c>
      <c r="E160" s="182" t="s">
        <v>810</v>
      </c>
      <c r="F160" s="183" t="s">
        <v>811</v>
      </c>
      <c r="G160" s="184" t="s">
        <v>224</v>
      </c>
      <c r="H160" s="185">
        <v>32.25</v>
      </c>
      <c r="I160" s="186"/>
      <c r="J160" s="185">
        <f>ROUND(I160*H160,3)</f>
        <v>0</v>
      </c>
      <c r="K160" s="187"/>
      <c r="L160" s="33"/>
      <c r="M160" s="188" t="s">
        <v>1</v>
      </c>
      <c r="N160" s="189" t="s">
        <v>43</v>
      </c>
      <c r="O160" s="58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92" t="s">
        <v>204</v>
      </c>
      <c r="AT160" s="192" t="s">
        <v>200</v>
      </c>
      <c r="AU160" s="192" t="s">
        <v>177</v>
      </c>
      <c r="AY160" s="16" t="s">
        <v>197</v>
      </c>
      <c r="BE160" s="98">
        <f>IF(N160="základná",J160,0)</f>
        <v>0</v>
      </c>
      <c r="BF160" s="98">
        <f>IF(N160="znížená",J160,0)</f>
        <v>0</v>
      </c>
      <c r="BG160" s="98">
        <f>IF(N160="zákl. prenesená",J160,0)</f>
        <v>0</v>
      </c>
      <c r="BH160" s="98">
        <f>IF(N160="zníž. prenesená",J160,0)</f>
        <v>0</v>
      </c>
      <c r="BI160" s="98">
        <f>IF(N160="nulová",J160,0)</f>
        <v>0</v>
      </c>
      <c r="BJ160" s="16" t="s">
        <v>177</v>
      </c>
      <c r="BK160" s="193">
        <f>ROUND(I160*H160,3)</f>
        <v>0</v>
      </c>
      <c r="BL160" s="16" t="s">
        <v>204</v>
      </c>
      <c r="BM160" s="192" t="s">
        <v>812</v>
      </c>
    </row>
    <row r="161" spans="1:65" s="12" customFormat="1" ht="26" customHeight="1" x14ac:dyDescent="0.35">
      <c r="B161" s="168"/>
      <c r="D161" s="169" t="s">
        <v>76</v>
      </c>
      <c r="E161" s="170" t="s">
        <v>244</v>
      </c>
      <c r="F161" s="170" t="s">
        <v>245</v>
      </c>
      <c r="I161" s="171"/>
      <c r="J161" s="172">
        <f>BK161</f>
        <v>0</v>
      </c>
      <c r="L161" s="168"/>
      <c r="M161" s="173"/>
      <c r="N161" s="174"/>
      <c r="O161" s="174"/>
      <c r="P161" s="175">
        <f>P162+P164</f>
        <v>0</v>
      </c>
      <c r="Q161" s="174"/>
      <c r="R161" s="175">
        <f>R162+R164</f>
        <v>0</v>
      </c>
      <c r="S161" s="174"/>
      <c r="T161" s="176">
        <f>T162+T164</f>
        <v>2.2359</v>
      </c>
      <c r="AR161" s="169" t="s">
        <v>85</v>
      </c>
      <c r="AT161" s="177" t="s">
        <v>76</v>
      </c>
      <c r="AU161" s="177" t="s">
        <v>77</v>
      </c>
      <c r="AY161" s="169" t="s">
        <v>197</v>
      </c>
      <c r="BK161" s="178">
        <f>BK162+BK164</f>
        <v>0</v>
      </c>
    </row>
    <row r="162" spans="1:65" s="12" customFormat="1" ht="22.75" customHeight="1" x14ac:dyDescent="0.25">
      <c r="B162" s="168"/>
      <c r="D162" s="169" t="s">
        <v>76</v>
      </c>
      <c r="E162" s="179" t="s">
        <v>813</v>
      </c>
      <c r="F162" s="179" t="s">
        <v>814</v>
      </c>
      <c r="I162" s="171"/>
      <c r="J162" s="180">
        <f>BK162</f>
        <v>0</v>
      </c>
      <c r="L162" s="168"/>
      <c r="M162" s="173"/>
      <c r="N162" s="174"/>
      <c r="O162" s="174"/>
      <c r="P162" s="175">
        <f>P163</f>
        <v>0</v>
      </c>
      <c r="Q162" s="174"/>
      <c r="R162" s="175">
        <f>R163</f>
        <v>0</v>
      </c>
      <c r="S162" s="174"/>
      <c r="T162" s="176">
        <f>T163</f>
        <v>2.2359</v>
      </c>
      <c r="AR162" s="169" t="s">
        <v>85</v>
      </c>
      <c r="AT162" s="177" t="s">
        <v>76</v>
      </c>
      <c r="AU162" s="177" t="s">
        <v>85</v>
      </c>
      <c r="AY162" s="169" t="s">
        <v>197</v>
      </c>
      <c r="BK162" s="178">
        <f>BK163</f>
        <v>0</v>
      </c>
    </row>
    <row r="163" spans="1:65" s="2" customFormat="1" ht="24" customHeight="1" x14ac:dyDescent="0.2">
      <c r="A163" s="32"/>
      <c r="B163" s="149"/>
      <c r="C163" s="181" t="s">
        <v>248</v>
      </c>
      <c r="D163" s="181" t="s">
        <v>200</v>
      </c>
      <c r="E163" s="182" t="s">
        <v>815</v>
      </c>
      <c r="F163" s="183" t="s">
        <v>816</v>
      </c>
      <c r="G163" s="184" t="s">
        <v>271</v>
      </c>
      <c r="H163" s="185">
        <v>15.42</v>
      </c>
      <c r="I163" s="186"/>
      <c r="J163" s="185">
        <f>ROUND(I163*H163,3)</f>
        <v>0</v>
      </c>
      <c r="K163" s="187"/>
      <c r="L163" s="33"/>
      <c r="M163" s="188" t="s">
        <v>1</v>
      </c>
      <c r="N163" s="189" t="s">
        <v>43</v>
      </c>
      <c r="O163" s="58"/>
      <c r="P163" s="190">
        <f>O163*H163</f>
        <v>0</v>
      </c>
      <c r="Q163" s="190">
        <v>0</v>
      </c>
      <c r="R163" s="190">
        <f>Q163*H163</f>
        <v>0</v>
      </c>
      <c r="S163" s="190">
        <v>0.14499999999999999</v>
      </c>
      <c r="T163" s="191">
        <f>S163*H163</f>
        <v>2.2359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92" t="s">
        <v>204</v>
      </c>
      <c r="AT163" s="192" t="s">
        <v>200</v>
      </c>
      <c r="AU163" s="192" t="s">
        <v>177</v>
      </c>
      <c r="AY163" s="16" t="s">
        <v>197</v>
      </c>
      <c r="BE163" s="98">
        <f>IF(N163="základná",J163,0)</f>
        <v>0</v>
      </c>
      <c r="BF163" s="98">
        <f>IF(N163="znížená",J163,0)</f>
        <v>0</v>
      </c>
      <c r="BG163" s="98">
        <f>IF(N163="zákl. prenesená",J163,0)</f>
        <v>0</v>
      </c>
      <c r="BH163" s="98">
        <f>IF(N163="zníž. prenesená",J163,0)</f>
        <v>0</v>
      </c>
      <c r="BI163" s="98">
        <f>IF(N163="nulová",J163,0)</f>
        <v>0</v>
      </c>
      <c r="BJ163" s="16" t="s">
        <v>177</v>
      </c>
      <c r="BK163" s="193">
        <f>ROUND(I163*H163,3)</f>
        <v>0</v>
      </c>
      <c r="BL163" s="16" t="s">
        <v>204</v>
      </c>
      <c r="BM163" s="192" t="s">
        <v>817</v>
      </c>
    </row>
    <row r="164" spans="1:65" s="12" customFormat="1" ht="22.75" customHeight="1" x14ac:dyDescent="0.25">
      <c r="B164" s="168"/>
      <c r="D164" s="169" t="s">
        <v>76</v>
      </c>
      <c r="E164" s="179" t="s">
        <v>818</v>
      </c>
      <c r="F164" s="179" t="s">
        <v>819</v>
      </c>
      <c r="I164" s="171"/>
      <c r="J164" s="180">
        <f>BK164</f>
        <v>0</v>
      </c>
      <c r="L164" s="168"/>
      <c r="M164" s="173"/>
      <c r="N164" s="174"/>
      <c r="O164" s="174"/>
      <c r="P164" s="175">
        <f>SUM(P165:P167)</f>
        <v>0</v>
      </c>
      <c r="Q164" s="174"/>
      <c r="R164" s="175">
        <f>SUM(R165:R167)</f>
        <v>0</v>
      </c>
      <c r="S164" s="174"/>
      <c r="T164" s="176">
        <f>SUM(T165:T167)</f>
        <v>0</v>
      </c>
      <c r="AR164" s="169" t="s">
        <v>85</v>
      </c>
      <c r="AT164" s="177" t="s">
        <v>76</v>
      </c>
      <c r="AU164" s="177" t="s">
        <v>85</v>
      </c>
      <c r="AY164" s="169" t="s">
        <v>197</v>
      </c>
      <c r="BK164" s="178">
        <f>SUM(BK165:BK167)</f>
        <v>0</v>
      </c>
    </row>
    <row r="165" spans="1:65" s="2" customFormat="1" ht="16.5" customHeight="1" x14ac:dyDescent="0.2">
      <c r="A165" s="32"/>
      <c r="B165" s="149"/>
      <c r="C165" s="181" t="s">
        <v>253</v>
      </c>
      <c r="D165" s="181" t="s">
        <v>200</v>
      </c>
      <c r="E165" s="182" t="s">
        <v>820</v>
      </c>
      <c r="F165" s="183" t="s">
        <v>821</v>
      </c>
      <c r="G165" s="184" t="s">
        <v>335</v>
      </c>
      <c r="H165" s="185">
        <v>2.2360000000000002</v>
      </c>
      <c r="I165" s="186"/>
      <c r="J165" s="185">
        <f>ROUND(I165*H165,3)</f>
        <v>0</v>
      </c>
      <c r="K165" s="187"/>
      <c r="L165" s="33"/>
      <c r="M165" s="188" t="s">
        <v>1</v>
      </c>
      <c r="N165" s="189" t="s">
        <v>43</v>
      </c>
      <c r="O165" s="58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92" t="s">
        <v>204</v>
      </c>
      <c r="AT165" s="192" t="s">
        <v>200</v>
      </c>
      <c r="AU165" s="192" t="s">
        <v>177</v>
      </c>
      <c r="AY165" s="16" t="s">
        <v>197</v>
      </c>
      <c r="BE165" s="98">
        <f>IF(N165="základná",J165,0)</f>
        <v>0</v>
      </c>
      <c r="BF165" s="98">
        <f>IF(N165="znížená",J165,0)</f>
        <v>0</v>
      </c>
      <c r="BG165" s="98">
        <f>IF(N165="zákl. prenesená",J165,0)</f>
        <v>0</v>
      </c>
      <c r="BH165" s="98">
        <f>IF(N165="zníž. prenesená",J165,0)</f>
        <v>0</v>
      </c>
      <c r="BI165" s="98">
        <f>IF(N165="nulová",J165,0)</f>
        <v>0</v>
      </c>
      <c r="BJ165" s="16" t="s">
        <v>177</v>
      </c>
      <c r="BK165" s="193">
        <f>ROUND(I165*H165,3)</f>
        <v>0</v>
      </c>
      <c r="BL165" s="16" t="s">
        <v>204</v>
      </c>
      <c r="BM165" s="192" t="s">
        <v>822</v>
      </c>
    </row>
    <row r="166" spans="1:65" s="2" customFormat="1" ht="24" customHeight="1" x14ac:dyDescent="0.2">
      <c r="A166" s="32"/>
      <c r="B166" s="149"/>
      <c r="C166" s="181" t="s">
        <v>258</v>
      </c>
      <c r="D166" s="181" t="s">
        <v>200</v>
      </c>
      <c r="E166" s="182" t="s">
        <v>823</v>
      </c>
      <c r="F166" s="183" t="s">
        <v>824</v>
      </c>
      <c r="G166" s="184" t="s">
        <v>335</v>
      </c>
      <c r="H166" s="185">
        <v>4.4720000000000004</v>
      </c>
      <c r="I166" s="186"/>
      <c r="J166" s="185">
        <f>ROUND(I166*H166,3)</f>
        <v>0</v>
      </c>
      <c r="K166" s="187"/>
      <c r="L166" s="33"/>
      <c r="M166" s="188" t="s">
        <v>1</v>
      </c>
      <c r="N166" s="189" t="s">
        <v>43</v>
      </c>
      <c r="O166" s="58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92" t="s">
        <v>204</v>
      </c>
      <c r="AT166" s="192" t="s">
        <v>200</v>
      </c>
      <c r="AU166" s="192" t="s">
        <v>177</v>
      </c>
      <c r="AY166" s="16" t="s">
        <v>197</v>
      </c>
      <c r="BE166" s="98">
        <f>IF(N166="základná",J166,0)</f>
        <v>0</v>
      </c>
      <c r="BF166" s="98">
        <f>IF(N166="znížená",J166,0)</f>
        <v>0</v>
      </c>
      <c r="BG166" s="98">
        <f>IF(N166="zákl. prenesená",J166,0)</f>
        <v>0</v>
      </c>
      <c r="BH166" s="98">
        <f>IF(N166="zníž. prenesená",J166,0)</f>
        <v>0</v>
      </c>
      <c r="BI166" s="98">
        <f>IF(N166="nulová",J166,0)</f>
        <v>0</v>
      </c>
      <c r="BJ166" s="16" t="s">
        <v>177</v>
      </c>
      <c r="BK166" s="193">
        <f>ROUND(I166*H166,3)</f>
        <v>0</v>
      </c>
      <c r="BL166" s="16" t="s">
        <v>204</v>
      </c>
      <c r="BM166" s="192" t="s">
        <v>825</v>
      </c>
    </row>
    <row r="167" spans="1:65" s="13" customFormat="1" x14ac:dyDescent="0.2">
      <c r="B167" s="194"/>
      <c r="D167" s="195" t="s">
        <v>206</v>
      </c>
      <c r="E167" s="196" t="s">
        <v>1</v>
      </c>
      <c r="F167" s="197" t="s">
        <v>826</v>
      </c>
      <c r="H167" s="198">
        <v>4.4720000000000004</v>
      </c>
      <c r="I167" s="199"/>
      <c r="L167" s="194"/>
      <c r="M167" s="200"/>
      <c r="N167" s="201"/>
      <c r="O167" s="201"/>
      <c r="P167" s="201"/>
      <c r="Q167" s="201"/>
      <c r="R167" s="201"/>
      <c r="S167" s="201"/>
      <c r="T167" s="202"/>
      <c r="AT167" s="196" t="s">
        <v>206</v>
      </c>
      <c r="AU167" s="196" t="s">
        <v>177</v>
      </c>
      <c r="AV167" s="13" t="s">
        <v>177</v>
      </c>
      <c r="AW167" s="13" t="s">
        <v>3</v>
      </c>
      <c r="AX167" s="13" t="s">
        <v>85</v>
      </c>
      <c r="AY167" s="196" t="s">
        <v>197</v>
      </c>
    </row>
    <row r="168" spans="1:65" s="12" customFormat="1" ht="26" customHeight="1" x14ac:dyDescent="0.35">
      <c r="B168" s="168"/>
      <c r="D168" s="169" t="s">
        <v>76</v>
      </c>
      <c r="E168" s="170" t="s">
        <v>315</v>
      </c>
      <c r="F168" s="170" t="s">
        <v>517</v>
      </c>
      <c r="I168" s="171"/>
      <c r="J168" s="172">
        <f>BK168</f>
        <v>0</v>
      </c>
      <c r="L168" s="168"/>
      <c r="M168" s="173"/>
      <c r="N168" s="174"/>
      <c r="O168" s="174"/>
      <c r="P168" s="175">
        <f>P169+P171</f>
        <v>0</v>
      </c>
      <c r="Q168" s="174"/>
      <c r="R168" s="175">
        <f>R169+R171</f>
        <v>57.555759999999992</v>
      </c>
      <c r="S168" s="174"/>
      <c r="T168" s="176">
        <f>T169+T171</f>
        <v>0</v>
      </c>
      <c r="AR168" s="169" t="s">
        <v>85</v>
      </c>
      <c r="AT168" s="177" t="s">
        <v>76</v>
      </c>
      <c r="AU168" s="177" t="s">
        <v>77</v>
      </c>
      <c r="AY168" s="169" t="s">
        <v>197</v>
      </c>
      <c r="BK168" s="178">
        <f>BK169+BK171</f>
        <v>0</v>
      </c>
    </row>
    <row r="169" spans="1:65" s="12" customFormat="1" ht="22.75" customHeight="1" x14ac:dyDescent="0.25">
      <c r="B169" s="168"/>
      <c r="D169" s="169" t="s">
        <v>76</v>
      </c>
      <c r="E169" s="179" t="s">
        <v>518</v>
      </c>
      <c r="F169" s="179" t="s">
        <v>519</v>
      </c>
      <c r="I169" s="171"/>
      <c r="J169" s="180">
        <f>BK169</f>
        <v>0</v>
      </c>
      <c r="L169" s="168"/>
      <c r="M169" s="173"/>
      <c r="N169" s="174"/>
      <c r="O169" s="174"/>
      <c r="P169" s="175">
        <f>P170</f>
        <v>0</v>
      </c>
      <c r="Q169" s="174"/>
      <c r="R169" s="175">
        <f>R170</f>
        <v>42.986399999999996</v>
      </c>
      <c r="S169" s="174"/>
      <c r="T169" s="176">
        <f>T170</f>
        <v>0</v>
      </c>
      <c r="AR169" s="169" t="s">
        <v>85</v>
      </c>
      <c r="AT169" s="177" t="s">
        <v>76</v>
      </c>
      <c r="AU169" s="177" t="s">
        <v>85</v>
      </c>
      <c r="AY169" s="169" t="s">
        <v>197</v>
      </c>
      <c r="BK169" s="178">
        <f>BK170</f>
        <v>0</v>
      </c>
    </row>
    <row r="170" spans="1:65" s="2" customFormat="1" ht="24" customHeight="1" x14ac:dyDescent="0.2">
      <c r="A170" s="32"/>
      <c r="B170" s="149"/>
      <c r="C170" s="181" t="s">
        <v>263</v>
      </c>
      <c r="D170" s="181" t="s">
        <v>200</v>
      </c>
      <c r="E170" s="182" t="s">
        <v>827</v>
      </c>
      <c r="F170" s="183" t="s">
        <v>828</v>
      </c>
      <c r="G170" s="184" t="s">
        <v>224</v>
      </c>
      <c r="H170" s="185">
        <v>60</v>
      </c>
      <c r="I170" s="186"/>
      <c r="J170" s="185">
        <f>ROUND(I170*H170,3)</f>
        <v>0</v>
      </c>
      <c r="K170" s="187"/>
      <c r="L170" s="33"/>
      <c r="M170" s="188" t="s">
        <v>1</v>
      </c>
      <c r="N170" s="189" t="s">
        <v>43</v>
      </c>
      <c r="O170" s="58"/>
      <c r="P170" s="190">
        <f>O170*H170</f>
        <v>0</v>
      </c>
      <c r="Q170" s="190">
        <v>0.71643999999999997</v>
      </c>
      <c r="R170" s="190">
        <f>Q170*H170</f>
        <v>42.986399999999996</v>
      </c>
      <c r="S170" s="190">
        <v>0</v>
      </c>
      <c r="T170" s="191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92" t="s">
        <v>204</v>
      </c>
      <c r="AT170" s="192" t="s">
        <v>200</v>
      </c>
      <c r="AU170" s="192" t="s">
        <v>177</v>
      </c>
      <c r="AY170" s="16" t="s">
        <v>197</v>
      </c>
      <c r="BE170" s="98">
        <f>IF(N170="základná",J170,0)</f>
        <v>0</v>
      </c>
      <c r="BF170" s="98">
        <f>IF(N170="znížená",J170,0)</f>
        <v>0</v>
      </c>
      <c r="BG170" s="98">
        <f>IF(N170="zákl. prenesená",J170,0)</f>
        <v>0</v>
      </c>
      <c r="BH170" s="98">
        <f>IF(N170="zníž. prenesená",J170,0)</f>
        <v>0</v>
      </c>
      <c r="BI170" s="98">
        <f>IF(N170="nulová",J170,0)</f>
        <v>0</v>
      </c>
      <c r="BJ170" s="16" t="s">
        <v>177</v>
      </c>
      <c r="BK170" s="193">
        <f>ROUND(I170*H170,3)</f>
        <v>0</v>
      </c>
      <c r="BL170" s="16" t="s">
        <v>204</v>
      </c>
      <c r="BM170" s="192" t="s">
        <v>829</v>
      </c>
    </row>
    <row r="171" spans="1:65" s="12" customFormat="1" ht="22.75" customHeight="1" x14ac:dyDescent="0.25">
      <c r="B171" s="168"/>
      <c r="D171" s="169" t="s">
        <v>76</v>
      </c>
      <c r="E171" s="179" t="s">
        <v>830</v>
      </c>
      <c r="F171" s="179" t="s">
        <v>831</v>
      </c>
      <c r="I171" s="171"/>
      <c r="J171" s="180">
        <f>BK171</f>
        <v>0</v>
      </c>
      <c r="L171" s="168"/>
      <c r="M171" s="173"/>
      <c r="N171" s="174"/>
      <c r="O171" s="174"/>
      <c r="P171" s="175">
        <f>SUM(P172:P175)</f>
        <v>0</v>
      </c>
      <c r="Q171" s="174"/>
      <c r="R171" s="175">
        <f>SUM(R172:R175)</f>
        <v>14.56936</v>
      </c>
      <c r="S171" s="174"/>
      <c r="T171" s="176">
        <f>SUM(T172:T175)</f>
        <v>0</v>
      </c>
      <c r="AR171" s="169" t="s">
        <v>85</v>
      </c>
      <c r="AT171" s="177" t="s">
        <v>76</v>
      </c>
      <c r="AU171" s="177" t="s">
        <v>85</v>
      </c>
      <c r="AY171" s="169" t="s">
        <v>197</v>
      </c>
      <c r="BK171" s="178">
        <f>SUM(BK172:BK175)</f>
        <v>0</v>
      </c>
    </row>
    <row r="172" spans="1:65" s="2" customFormat="1" ht="36" customHeight="1" x14ac:dyDescent="0.2">
      <c r="A172" s="32"/>
      <c r="B172" s="149"/>
      <c r="C172" s="181" t="s">
        <v>268</v>
      </c>
      <c r="D172" s="181" t="s">
        <v>200</v>
      </c>
      <c r="E172" s="182" t="s">
        <v>832</v>
      </c>
      <c r="F172" s="183" t="s">
        <v>833</v>
      </c>
      <c r="G172" s="184" t="s">
        <v>224</v>
      </c>
      <c r="H172" s="185">
        <v>52</v>
      </c>
      <c r="I172" s="186"/>
      <c r="J172" s="185">
        <f>ROUND(I172*H172,3)</f>
        <v>0</v>
      </c>
      <c r="K172" s="187"/>
      <c r="L172" s="33"/>
      <c r="M172" s="188" t="s">
        <v>1</v>
      </c>
      <c r="N172" s="189" t="s">
        <v>43</v>
      </c>
      <c r="O172" s="58"/>
      <c r="P172" s="190">
        <f>O172*H172</f>
        <v>0</v>
      </c>
      <c r="Q172" s="190">
        <v>9.2499999999999999E-2</v>
      </c>
      <c r="R172" s="190">
        <f>Q172*H172</f>
        <v>4.8099999999999996</v>
      </c>
      <c r="S172" s="190">
        <v>0</v>
      </c>
      <c r="T172" s="191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92" t="s">
        <v>204</v>
      </c>
      <c r="AT172" s="192" t="s">
        <v>200</v>
      </c>
      <c r="AU172" s="192" t="s">
        <v>177</v>
      </c>
      <c r="AY172" s="16" t="s">
        <v>197</v>
      </c>
      <c r="BE172" s="98">
        <f>IF(N172="základná",J172,0)</f>
        <v>0</v>
      </c>
      <c r="BF172" s="98">
        <f>IF(N172="znížená",J172,0)</f>
        <v>0</v>
      </c>
      <c r="BG172" s="98">
        <f>IF(N172="zákl. prenesená",J172,0)</f>
        <v>0</v>
      </c>
      <c r="BH172" s="98">
        <f>IF(N172="zníž. prenesená",J172,0)</f>
        <v>0</v>
      </c>
      <c r="BI172" s="98">
        <f>IF(N172="nulová",J172,0)</f>
        <v>0</v>
      </c>
      <c r="BJ172" s="16" t="s">
        <v>177</v>
      </c>
      <c r="BK172" s="193">
        <f>ROUND(I172*H172,3)</f>
        <v>0</v>
      </c>
      <c r="BL172" s="16" t="s">
        <v>204</v>
      </c>
      <c r="BM172" s="192" t="s">
        <v>834</v>
      </c>
    </row>
    <row r="173" spans="1:65" s="13" customFormat="1" x14ac:dyDescent="0.2">
      <c r="B173" s="194"/>
      <c r="D173" s="195" t="s">
        <v>206</v>
      </c>
      <c r="E173" s="196" t="s">
        <v>1</v>
      </c>
      <c r="F173" s="197" t="s">
        <v>835</v>
      </c>
      <c r="H173" s="198">
        <v>52</v>
      </c>
      <c r="I173" s="199"/>
      <c r="L173" s="194"/>
      <c r="M173" s="200"/>
      <c r="N173" s="201"/>
      <c r="O173" s="201"/>
      <c r="P173" s="201"/>
      <c r="Q173" s="201"/>
      <c r="R173" s="201"/>
      <c r="S173" s="201"/>
      <c r="T173" s="202"/>
      <c r="AT173" s="196" t="s">
        <v>206</v>
      </c>
      <c r="AU173" s="196" t="s">
        <v>177</v>
      </c>
      <c r="AV173" s="13" t="s">
        <v>177</v>
      </c>
      <c r="AW173" s="13" t="s">
        <v>3</v>
      </c>
      <c r="AX173" s="13" t="s">
        <v>85</v>
      </c>
      <c r="AY173" s="196" t="s">
        <v>197</v>
      </c>
    </row>
    <row r="174" spans="1:65" s="2" customFormat="1" ht="16.5" customHeight="1" x14ac:dyDescent="0.2">
      <c r="A174" s="32"/>
      <c r="B174" s="149"/>
      <c r="C174" s="203" t="s">
        <v>276</v>
      </c>
      <c r="D174" s="203" t="s">
        <v>369</v>
      </c>
      <c r="E174" s="204" t="s">
        <v>836</v>
      </c>
      <c r="F174" s="205" t="s">
        <v>837</v>
      </c>
      <c r="G174" s="206" t="s">
        <v>224</v>
      </c>
      <c r="H174" s="207">
        <v>53.04</v>
      </c>
      <c r="I174" s="208"/>
      <c r="J174" s="207">
        <f>ROUND(I174*H174,3)</f>
        <v>0</v>
      </c>
      <c r="K174" s="209"/>
      <c r="L174" s="210"/>
      <c r="M174" s="211" t="s">
        <v>1</v>
      </c>
      <c r="N174" s="212" t="s">
        <v>43</v>
      </c>
      <c r="O174" s="58"/>
      <c r="P174" s="190">
        <f>O174*H174</f>
        <v>0</v>
      </c>
      <c r="Q174" s="190">
        <v>0.184</v>
      </c>
      <c r="R174" s="190">
        <f>Q174*H174</f>
        <v>9.7593599999999991</v>
      </c>
      <c r="S174" s="190">
        <v>0</v>
      </c>
      <c r="T174" s="19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92" t="s">
        <v>248</v>
      </c>
      <c r="AT174" s="192" t="s">
        <v>369</v>
      </c>
      <c r="AU174" s="192" t="s">
        <v>177</v>
      </c>
      <c r="AY174" s="16" t="s">
        <v>197</v>
      </c>
      <c r="BE174" s="98">
        <f>IF(N174="základná",J174,0)</f>
        <v>0</v>
      </c>
      <c r="BF174" s="98">
        <f>IF(N174="znížená",J174,0)</f>
        <v>0</v>
      </c>
      <c r="BG174" s="98">
        <f>IF(N174="zákl. prenesená",J174,0)</f>
        <v>0</v>
      </c>
      <c r="BH174" s="98">
        <f>IF(N174="zníž. prenesená",J174,0)</f>
        <v>0</v>
      </c>
      <c r="BI174" s="98">
        <f>IF(N174="nulová",J174,0)</f>
        <v>0</v>
      </c>
      <c r="BJ174" s="16" t="s">
        <v>177</v>
      </c>
      <c r="BK174" s="193">
        <f>ROUND(I174*H174,3)</f>
        <v>0</v>
      </c>
      <c r="BL174" s="16" t="s">
        <v>204</v>
      </c>
      <c r="BM174" s="192" t="s">
        <v>838</v>
      </c>
    </row>
    <row r="175" spans="1:65" s="13" customFormat="1" x14ac:dyDescent="0.2">
      <c r="B175" s="194"/>
      <c r="D175" s="195" t="s">
        <v>206</v>
      </c>
      <c r="F175" s="197" t="s">
        <v>839</v>
      </c>
      <c r="H175" s="198">
        <v>53.04</v>
      </c>
      <c r="I175" s="199"/>
      <c r="L175" s="194"/>
      <c r="M175" s="200"/>
      <c r="N175" s="201"/>
      <c r="O175" s="201"/>
      <c r="P175" s="201"/>
      <c r="Q175" s="201"/>
      <c r="R175" s="201"/>
      <c r="S175" s="201"/>
      <c r="T175" s="202"/>
      <c r="AT175" s="196" t="s">
        <v>206</v>
      </c>
      <c r="AU175" s="196" t="s">
        <v>177</v>
      </c>
      <c r="AV175" s="13" t="s">
        <v>177</v>
      </c>
      <c r="AW175" s="13" t="s">
        <v>4</v>
      </c>
      <c r="AX175" s="13" t="s">
        <v>85</v>
      </c>
      <c r="AY175" s="196" t="s">
        <v>197</v>
      </c>
    </row>
    <row r="176" spans="1:65" s="12" customFormat="1" ht="26" customHeight="1" x14ac:dyDescent="0.35">
      <c r="B176" s="168"/>
      <c r="D176" s="169" t="s">
        <v>76</v>
      </c>
      <c r="E176" s="170" t="s">
        <v>315</v>
      </c>
      <c r="F176" s="170" t="s">
        <v>517</v>
      </c>
      <c r="I176" s="171"/>
      <c r="J176" s="172">
        <f>BK176</f>
        <v>0</v>
      </c>
      <c r="L176" s="168"/>
      <c r="M176" s="173"/>
      <c r="N176" s="174"/>
      <c r="O176" s="174"/>
      <c r="P176" s="175">
        <f>P177</f>
        <v>0</v>
      </c>
      <c r="Q176" s="174"/>
      <c r="R176" s="175">
        <f>R177</f>
        <v>20.23623735</v>
      </c>
      <c r="S176" s="174"/>
      <c r="T176" s="176">
        <f>T177</f>
        <v>0</v>
      </c>
      <c r="AR176" s="169" t="s">
        <v>85</v>
      </c>
      <c r="AT176" s="177" t="s">
        <v>76</v>
      </c>
      <c r="AU176" s="177" t="s">
        <v>77</v>
      </c>
      <c r="AY176" s="169" t="s">
        <v>197</v>
      </c>
      <c r="BK176" s="178">
        <f>BK177</f>
        <v>0</v>
      </c>
    </row>
    <row r="177" spans="1:65" s="12" customFormat="1" ht="22.75" customHeight="1" x14ac:dyDescent="0.25">
      <c r="B177" s="168"/>
      <c r="D177" s="169" t="s">
        <v>76</v>
      </c>
      <c r="E177" s="179" t="s">
        <v>840</v>
      </c>
      <c r="F177" s="179" t="s">
        <v>841</v>
      </c>
      <c r="I177" s="171"/>
      <c r="J177" s="180">
        <f>BK177</f>
        <v>0</v>
      </c>
      <c r="L177" s="168"/>
      <c r="M177" s="173"/>
      <c r="N177" s="174"/>
      <c r="O177" s="174"/>
      <c r="P177" s="175">
        <f>SUM(P178:P187)</f>
        <v>0</v>
      </c>
      <c r="Q177" s="174"/>
      <c r="R177" s="175">
        <f>SUM(R178:R187)</f>
        <v>20.23623735</v>
      </c>
      <c r="S177" s="174"/>
      <c r="T177" s="176">
        <f>SUM(T178:T187)</f>
        <v>0</v>
      </c>
      <c r="AR177" s="169" t="s">
        <v>85</v>
      </c>
      <c r="AT177" s="177" t="s">
        <v>76</v>
      </c>
      <c r="AU177" s="177" t="s">
        <v>85</v>
      </c>
      <c r="AY177" s="169" t="s">
        <v>197</v>
      </c>
      <c r="BK177" s="178">
        <f>SUM(BK178:BK187)</f>
        <v>0</v>
      </c>
    </row>
    <row r="178" spans="1:65" s="2" customFormat="1" ht="24" customHeight="1" x14ac:dyDescent="0.2">
      <c r="A178" s="32"/>
      <c r="B178" s="149"/>
      <c r="C178" s="181" t="s">
        <v>281</v>
      </c>
      <c r="D178" s="181" t="s">
        <v>200</v>
      </c>
      <c r="E178" s="182" t="s">
        <v>842</v>
      </c>
      <c r="F178" s="183" t="s">
        <v>843</v>
      </c>
      <c r="G178" s="184" t="s">
        <v>203</v>
      </c>
      <c r="H178" s="185">
        <v>4.6150000000000002</v>
      </c>
      <c r="I178" s="186"/>
      <c r="J178" s="185">
        <f>ROUND(I178*H178,3)</f>
        <v>0</v>
      </c>
      <c r="K178" s="187"/>
      <c r="L178" s="33"/>
      <c r="M178" s="188" t="s">
        <v>1</v>
      </c>
      <c r="N178" s="189" t="s">
        <v>43</v>
      </c>
      <c r="O178" s="58"/>
      <c r="P178" s="190">
        <f>O178*H178</f>
        <v>0</v>
      </c>
      <c r="Q178" s="190">
        <v>2.2151299999999998</v>
      </c>
      <c r="R178" s="190">
        <f>Q178*H178</f>
        <v>10.22282495</v>
      </c>
      <c r="S178" s="190">
        <v>0</v>
      </c>
      <c r="T178" s="191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92" t="s">
        <v>204</v>
      </c>
      <c r="AT178" s="192" t="s">
        <v>200</v>
      </c>
      <c r="AU178" s="192" t="s">
        <v>177</v>
      </c>
      <c r="AY178" s="16" t="s">
        <v>197</v>
      </c>
      <c r="BE178" s="98">
        <f>IF(N178="základná",J178,0)</f>
        <v>0</v>
      </c>
      <c r="BF178" s="98">
        <f>IF(N178="znížená",J178,0)</f>
        <v>0</v>
      </c>
      <c r="BG178" s="98">
        <f>IF(N178="zákl. prenesená",J178,0)</f>
        <v>0</v>
      </c>
      <c r="BH178" s="98">
        <f>IF(N178="zníž. prenesená",J178,0)</f>
        <v>0</v>
      </c>
      <c r="BI178" s="98">
        <f>IF(N178="nulová",J178,0)</f>
        <v>0</v>
      </c>
      <c r="BJ178" s="16" t="s">
        <v>177</v>
      </c>
      <c r="BK178" s="193">
        <f>ROUND(I178*H178,3)</f>
        <v>0</v>
      </c>
      <c r="BL178" s="16" t="s">
        <v>204</v>
      </c>
      <c r="BM178" s="192" t="s">
        <v>844</v>
      </c>
    </row>
    <row r="179" spans="1:65" s="13" customFormat="1" x14ac:dyDescent="0.2">
      <c r="B179" s="194"/>
      <c r="D179" s="195" t="s">
        <v>206</v>
      </c>
      <c r="E179" s="196" t="s">
        <v>1</v>
      </c>
      <c r="F179" s="197" t="s">
        <v>845</v>
      </c>
      <c r="H179" s="198">
        <v>4.6150000000000002</v>
      </c>
      <c r="I179" s="199"/>
      <c r="L179" s="194"/>
      <c r="M179" s="200"/>
      <c r="N179" s="201"/>
      <c r="O179" s="201"/>
      <c r="P179" s="201"/>
      <c r="Q179" s="201"/>
      <c r="R179" s="201"/>
      <c r="S179" s="201"/>
      <c r="T179" s="202"/>
      <c r="AT179" s="196" t="s">
        <v>206</v>
      </c>
      <c r="AU179" s="196" t="s">
        <v>177</v>
      </c>
      <c r="AV179" s="13" t="s">
        <v>177</v>
      </c>
      <c r="AW179" s="13" t="s">
        <v>3</v>
      </c>
      <c r="AX179" s="13" t="s">
        <v>85</v>
      </c>
      <c r="AY179" s="196" t="s">
        <v>197</v>
      </c>
    </row>
    <row r="180" spans="1:65" s="2" customFormat="1" ht="24" customHeight="1" x14ac:dyDescent="0.2">
      <c r="A180" s="32"/>
      <c r="B180" s="149"/>
      <c r="C180" s="181" t="s">
        <v>285</v>
      </c>
      <c r="D180" s="181" t="s">
        <v>200</v>
      </c>
      <c r="E180" s="182" t="s">
        <v>846</v>
      </c>
      <c r="F180" s="183" t="s">
        <v>847</v>
      </c>
      <c r="G180" s="184" t="s">
        <v>271</v>
      </c>
      <c r="H180" s="185">
        <v>15.42</v>
      </c>
      <c r="I180" s="186"/>
      <c r="J180" s="185">
        <f>ROUND(I180*H180,3)</f>
        <v>0</v>
      </c>
      <c r="K180" s="187"/>
      <c r="L180" s="33"/>
      <c r="M180" s="188" t="s">
        <v>1</v>
      </c>
      <c r="N180" s="189" t="s">
        <v>43</v>
      </c>
      <c r="O180" s="58"/>
      <c r="P180" s="190">
        <f>O180*H180</f>
        <v>0</v>
      </c>
      <c r="Q180" s="190">
        <v>0.19697000000000001</v>
      </c>
      <c r="R180" s="190">
        <f>Q180*H180</f>
        <v>3.0372774000000002</v>
      </c>
      <c r="S180" s="190">
        <v>0</v>
      </c>
      <c r="T180" s="191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92" t="s">
        <v>204</v>
      </c>
      <c r="AT180" s="192" t="s">
        <v>200</v>
      </c>
      <c r="AU180" s="192" t="s">
        <v>177</v>
      </c>
      <c r="AY180" s="16" t="s">
        <v>197</v>
      </c>
      <c r="BE180" s="98">
        <f>IF(N180="základná",J180,0)</f>
        <v>0</v>
      </c>
      <c r="BF180" s="98">
        <f>IF(N180="znížená",J180,0)</f>
        <v>0</v>
      </c>
      <c r="BG180" s="98">
        <f>IF(N180="zákl. prenesená",J180,0)</f>
        <v>0</v>
      </c>
      <c r="BH180" s="98">
        <f>IF(N180="zníž. prenesená",J180,0)</f>
        <v>0</v>
      </c>
      <c r="BI180" s="98">
        <f>IF(N180="nulová",J180,0)</f>
        <v>0</v>
      </c>
      <c r="BJ180" s="16" t="s">
        <v>177</v>
      </c>
      <c r="BK180" s="193">
        <f>ROUND(I180*H180,3)</f>
        <v>0</v>
      </c>
      <c r="BL180" s="16" t="s">
        <v>204</v>
      </c>
      <c r="BM180" s="192" t="s">
        <v>848</v>
      </c>
    </row>
    <row r="181" spans="1:65" s="13" customFormat="1" x14ac:dyDescent="0.2">
      <c r="B181" s="194"/>
      <c r="D181" s="195" t="s">
        <v>206</v>
      </c>
      <c r="E181" s="196" t="s">
        <v>1</v>
      </c>
      <c r="F181" s="197" t="s">
        <v>849</v>
      </c>
      <c r="H181" s="198">
        <v>15.42</v>
      </c>
      <c r="I181" s="199"/>
      <c r="L181" s="194"/>
      <c r="M181" s="200"/>
      <c r="N181" s="201"/>
      <c r="O181" s="201"/>
      <c r="P181" s="201"/>
      <c r="Q181" s="201"/>
      <c r="R181" s="201"/>
      <c r="S181" s="201"/>
      <c r="T181" s="202"/>
      <c r="AT181" s="196" t="s">
        <v>206</v>
      </c>
      <c r="AU181" s="196" t="s">
        <v>177</v>
      </c>
      <c r="AV181" s="13" t="s">
        <v>177</v>
      </c>
      <c r="AW181" s="13" t="s">
        <v>3</v>
      </c>
      <c r="AX181" s="13" t="s">
        <v>85</v>
      </c>
      <c r="AY181" s="196" t="s">
        <v>197</v>
      </c>
    </row>
    <row r="182" spans="1:65" s="2" customFormat="1" ht="24" customHeight="1" x14ac:dyDescent="0.2">
      <c r="A182" s="32"/>
      <c r="B182" s="149"/>
      <c r="C182" s="203" t="s">
        <v>290</v>
      </c>
      <c r="D182" s="203" t="s">
        <v>369</v>
      </c>
      <c r="E182" s="204" t="s">
        <v>850</v>
      </c>
      <c r="F182" s="205" t="s">
        <v>851</v>
      </c>
      <c r="G182" s="206" t="s">
        <v>256</v>
      </c>
      <c r="H182" s="207">
        <v>16</v>
      </c>
      <c r="I182" s="208"/>
      <c r="J182" s="207">
        <f>ROUND(I182*H182,3)</f>
        <v>0</v>
      </c>
      <c r="K182" s="209"/>
      <c r="L182" s="210"/>
      <c r="M182" s="211" t="s">
        <v>1</v>
      </c>
      <c r="N182" s="212" t="s">
        <v>43</v>
      </c>
      <c r="O182" s="58"/>
      <c r="P182" s="190">
        <f>O182*H182</f>
        <v>0</v>
      </c>
      <c r="Q182" s="190">
        <v>6.5000000000000002E-2</v>
      </c>
      <c r="R182" s="190">
        <f>Q182*H182</f>
        <v>1.04</v>
      </c>
      <c r="S182" s="190">
        <v>0</v>
      </c>
      <c r="T182" s="191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92" t="s">
        <v>248</v>
      </c>
      <c r="AT182" s="192" t="s">
        <v>369</v>
      </c>
      <c r="AU182" s="192" t="s">
        <v>177</v>
      </c>
      <c r="AY182" s="16" t="s">
        <v>197</v>
      </c>
      <c r="BE182" s="98">
        <f>IF(N182="základná",J182,0)</f>
        <v>0</v>
      </c>
      <c r="BF182" s="98">
        <f>IF(N182="znížená",J182,0)</f>
        <v>0</v>
      </c>
      <c r="BG182" s="98">
        <f>IF(N182="zákl. prenesená",J182,0)</f>
        <v>0</v>
      </c>
      <c r="BH182" s="98">
        <f>IF(N182="zníž. prenesená",J182,0)</f>
        <v>0</v>
      </c>
      <c r="BI182" s="98">
        <f>IF(N182="nulová",J182,0)</f>
        <v>0</v>
      </c>
      <c r="BJ182" s="16" t="s">
        <v>177</v>
      </c>
      <c r="BK182" s="193">
        <f>ROUND(I182*H182,3)</f>
        <v>0</v>
      </c>
      <c r="BL182" s="16" t="s">
        <v>204</v>
      </c>
      <c r="BM182" s="192" t="s">
        <v>852</v>
      </c>
    </row>
    <row r="183" spans="1:65" s="2" customFormat="1" ht="36" customHeight="1" x14ac:dyDescent="0.2">
      <c r="A183" s="32"/>
      <c r="B183" s="149"/>
      <c r="C183" s="181" t="s">
        <v>294</v>
      </c>
      <c r="D183" s="181" t="s">
        <v>200</v>
      </c>
      <c r="E183" s="182" t="s">
        <v>853</v>
      </c>
      <c r="F183" s="183" t="s">
        <v>854</v>
      </c>
      <c r="G183" s="184" t="s">
        <v>271</v>
      </c>
      <c r="H183" s="185">
        <v>21.5</v>
      </c>
      <c r="I183" s="186"/>
      <c r="J183" s="185">
        <f>ROUND(I183*H183,3)</f>
        <v>0</v>
      </c>
      <c r="K183" s="187"/>
      <c r="L183" s="33"/>
      <c r="M183" s="188" t="s">
        <v>1</v>
      </c>
      <c r="N183" s="189" t="s">
        <v>43</v>
      </c>
      <c r="O183" s="58"/>
      <c r="P183" s="190">
        <f>O183*H183</f>
        <v>0</v>
      </c>
      <c r="Q183" s="190">
        <v>0.15112999999999999</v>
      </c>
      <c r="R183" s="190">
        <f>Q183*H183</f>
        <v>3.2492949999999996</v>
      </c>
      <c r="S183" s="190">
        <v>0</v>
      </c>
      <c r="T183" s="191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92" t="s">
        <v>204</v>
      </c>
      <c r="AT183" s="192" t="s">
        <v>200</v>
      </c>
      <c r="AU183" s="192" t="s">
        <v>177</v>
      </c>
      <c r="AY183" s="16" t="s">
        <v>197</v>
      </c>
      <c r="BE183" s="98">
        <f>IF(N183="základná",J183,0)</f>
        <v>0</v>
      </c>
      <c r="BF183" s="98">
        <f>IF(N183="znížená",J183,0)</f>
        <v>0</v>
      </c>
      <c r="BG183" s="98">
        <f>IF(N183="zákl. prenesená",J183,0)</f>
        <v>0</v>
      </c>
      <c r="BH183" s="98">
        <f>IF(N183="zníž. prenesená",J183,0)</f>
        <v>0</v>
      </c>
      <c r="BI183" s="98">
        <f>IF(N183="nulová",J183,0)</f>
        <v>0</v>
      </c>
      <c r="BJ183" s="16" t="s">
        <v>177</v>
      </c>
      <c r="BK183" s="193">
        <f>ROUND(I183*H183,3)</f>
        <v>0</v>
      </c>
      <c r="BL183" s="16" t="s">
        <v>204</v>
      </c>
      <c r="BM183" s="192" t="s">
        <v>855</v>
      </c>
    </row>
    <row r="184" spans="1:65" s="13" customFormat="1" x14ac:dyDescent="0.2">
      <c r="B184" s="194"/>
      <c r="D184" s="195" t="s">
        <v>206</v>
      </c>
      <c r="E184" s="196" t="s">
        <v>1</v>
      </c>
      <c r="F184" s="197" t="s">
        <v>856</v>
      </c>
      <c r="H184" s="198">
        <v>21.5</v>
      </c>
      <c r="I184" s="199"/>
      <c r="L184" s="194"/>
      <c r="M184" s="200"/>
      <c r="N184" s="201"/>
      <c r="O184" s="201"/>
      <c r="P184" s="201"/>
      <c r="Q184" s="201"/>
      <c r="R184" s="201"/>
      <c r="S184" s="201"/>
      <c r="T184" s="202"/>
      <c r="AT184" s="196" t="s">
        <v>206</v>
      </c>
      <c r="AU184" s="196" t="s">
        <v>177</v>
      </c>
      <c r="AV184" s="13" t="s">
        <v>177</v>
      </c>
      <c r="AW184" s="13" t="s">
        <v>3</v>
      </c>
      <c r="AX184" s="13" t="s">
        <v>85</v>
      </c>
      <c r="AY184" s="196" t="s">
        <v>197</v>
      </c>
    </row>
    <row r="185" spans="1:65" s="2" customFormat="1" ht="24" customHeight="1" x14ac:dyDescent="0.2">
      <c r="A185" s="32"/>
      <c r="B185" s="149"/>
      <c r="C185" s="203" t="s">
        <v>298</v>
      </c>
      <c r="D185" s="203" t="s">
        <v>369</v>
      </c>
      <c r="E185" s="204" t="s">
        <v>857</v>
      </c>
      <c r="F185" s="205" t="s">
        <v>858</v>
      </c>
      <c r="G185" s="206" t="s">
        <v>256</v>
      </c>
      <c r="H185" s="207">
        <v>22</v>
      </c>
      <c r="I185" s="208"/>
      <c r="J185" s="207">
        <f>ROUND(I185*H185,3)</f>
        <v>0</v>
      </c>
      <c r="K185" s="209"/>
      <c r="L185" s="210"/>
      <c r="M185" s="211" t="s">
        <v>1</v>
      </c>
      <c r="N185" s="212" t="s">
        <v>43</v>
      </c>
      <c r="O185" s="58"/>
      <c r="P185" s="190">
        <f>O185*H185</f>
        <v>0</v>
      </c>
      <c r="Q185" s="190">
        <v>8.5000000000000006E-2</v>
      </c>
      <c r="R185" s="190">
        <f>Q185*H185</f>
        <v>1.87</v>
      </c>
      <c r="S185" s="190">
        <v>0</v>
      </c>
      <c r="T185" s="19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92" t="s">
        <v>248</v>
      </c>
      <c r="AT185" s="192" t="s">
        <v>369</v>
      </c>
      <c r="AU185" s="192" t="s">
        <v>177</v>
      </c>
      <c r="AY185" s="16" t="s">
        <v>197</v>
      </c>
      <c r="BE185" s="98">
        <f>IF(N185="základná",J185,0)</f>
        <v>0</v>
      </c>
      <c r="BF185" s="98">
        <f>IF(N185="znížená",J185,0)</f>
        <v>0</v>
      </c>
      <c r="BG185" s="98">
        <f>IF(N185="zákl. prenesená",J185,0)</f>
        <v>0</v>
      </c>
      <c r="BH185" s="98">
        <f>IF(N185="zníž. prenesená",J185,0)</f>
        <v>0</v>
      </c>
      <c r="BI185" s="98">
        <f>IF(N185="nulová",J185,0)</f>
        <v>0</v>
      </c>
      <c r="BJ185" s="16" t="s">
        <v>177</v>
      </c>
      <c r="BK185" s="193">
        <f>ROUND(I185*H185,3)</f>
        <v>0</v>
      </c>
      <c r="BL185" s="16" t="s">
        <v>204</v>
      </c>
      <c r="BM185" s="192" t="s">
        <v>859</v>
      </c>
    </row>
    <row r="186" spans="1:65" s="2" customFormat="1" ht="36" customHeight="1" x14ac:dyDescent="0.2">
      <c r="A186" s="32"/>
      <c r="B186" s="149"/>
      <c r="C186" s="181" t="s">
        <v>302</v>
      </c>
      <c r="D186" s="181" t="s">
        <v>200</v>
      </c>
      <c r="E186" s="182" t="s">
        <v>860</v>
      </c>
      <c r="F186" s="183" t="s">
        <v>861</v>
      </c>
      <c r="G186" s="184" t="s">
        <v>271</v>
      </c>
      <c r="H186" s="185">
        <v>6</v>
      </c>
      <c r="I186" s="186"/>
      <c r="J186" s="185">
        <f>ROUND(I186*H186,3)</f>
        <v>0</v>
      </c>
      <c r="K186" s="187"/>
      <c r="L186" s="33"/>
      <c r="M186" s="188" t="s">
        <v>1</v>
      </c>
      <c r="N186" s="189" t="s">
        <v>43</v>
      </c>
      <c r="O186" s="58"/>
      <c r="P186" s="190">
        <f>O186*H186</f>
        <v>0</v>
      </c>
      <c r="Q186" s="190">
        <v>0.10714</v>
      </c>
      <c r="R186" s="190">
        <f>Q186*H186</f>
        <v>0.64283999999999997</v>
      </c>
      <c r="S186" s="190">
        <v>0</v>
      </c>
      <c r="T186" s="191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92" t="s">
        <v>204</v>
      </c>
      <c r="AT186" s="192" t="s">
        <v>200</v>
      </c>
      <c r="AU186" s="192" t="s">
        <v>177</v>
      </c>
      <c r="AY186" s="16" t="s">
        <v>197</v>
      </c>
      <c r="BE186" s="98">
        <f>IF(N186="základná",J186,0)</f>
        <v>0</v>
      </c>
      <c r="BF186" s="98">
        <f>IF(N186="znížená",J186,0)</f>
        <v>0</v>
      </c>
      <c r="BG186" s="98">
        <f>IF(N186="zákl. prenesená",J186,0)</f>
        <v>0</v>
      </c>
      <c r="BH186" s="98">
        <f>IF(N186="zníž. prenesená",J186,0)</f>
        <v>0</v>
      </c>
      <c r="BI186" s="98">
        <f>IF(N186="nulová",J186,0)</f>
        <v>0</v>
      </c>
      <c r="BJ186" s="16" t="s">
        <v>177</v>
      </c>
      <c r="BK186" s="193">
        <f>ROUND(I186*H186,3)</f>
        <v>0</v>
      </c>
      <c r="BL186" s="16" t="s">
        <v>204</v>
      </c>
      <c r="BM186" s="192" t="s">
        <v>862</v>
      </c>
    </row>
    <row r="187" spans="1:65" s="2" customFormat="1" ht="24" customHeight="1" x14ac:dyDescent="0.2">
      <c r="A187" s="32"/>
      <c r="B187" s="149"/>
      <c r="C187" s="203" t="s">
        <v>8</v>
      </c>
      <c r="D187" s="203" t="s">
        <v>369</v>
      </c>
      <c r="E187" s="204" t="s">
        <v>863</v>
      </c>
      <c r="F187" s="205" t="s">
        <v>864</v>
      </c>
      <c r="G187" s="206" t="s">
        <v>256</v>
      </c>
      <c r="H187" s="207">
        <v>6</v>
      </c>
      <c r="I187" s="208"/>
      <c r="J187" s="207">
        <f>ROUND(I187*H187,3)</f>
        <v>0</v>
      </c>
      <c r="K187" s="209"/>
      <c r="L187" s="210"/>
      <c r="M187" s="211" t="s">
        <v>1</v>
      </c>
      <c r="N187" s="212" t="s">
        <v>43</v>
      </c>
      <c r="O187" s="58"/>
      <c r="P187" s="190">
        <f>O187*H187</f>
        <v>0</v>
      </c>
      <c r="Q187" s="190">
        <v>2.9000000000000001E-2</v>
      </c>
      <c r="R187" s="190">
        <f>Q187*H187</f>
        <v>0.17400000000000002</v>
      </c>
      <c r="S187" s="190">
        <v>0</v>
      </c>
      <c r="T187" s="191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92" t="s">
        <v>248</v>
      </c>
      <c r="AT187" s="192" t="s">
        <v>369</v>
      </c>
      <c r="AU187" s="192" t="s">
        <v>177</v>
      </c>
      <c r="AY187" s="16" t="s">
        <v>197</v>
      </c>
      <c r="BE187" s="98">
        <f>IF(N187="základná",J187,0)</f>
        <v>0</v>
      </c>
      <c r="BF187" s="98">
        <f>IF(N187="znížená",J187,0)</f>
        <v>0</v>
      </c>
      <c r="BG187" s="98">
        <f>IF(N187="zákl. prenesená",J187,0)</f>
        <v>0</v>
      </c>
      <c r="BH187" s="98">
        <f>IF(N187="zníž. prenesená",J187,0)</f>
        <v>0</v>
      </c>
      <c r="BI187" s="98">
        <f>IF(N187="nulová",J187,0)</f>
        <v>0</v>
      </c>
      <c r="BJ187" s="16" t="s">
        <v>177</v>
      </c>
      <c r="BK187" s="193">
        <f>ROUND(I187*H187,3)</f>
        <v>0</v>
      </c>
      <c r="BL187" s="16" t="s">
        <v>204</v>
      </c>
      <c r="BM187" s="192" t="s">
        <v>865</v>
      </c>
    </row>
    <row r="188" spans="1:65" s="12" customFormat="1" ht="26" customHeight="1" x14ac:dyDescent="0.35">
      <c r="B188" s="168"/>
      <c r="D188" s="169" t="s">
        <v>76</v>
      </c>
      <c r="E188" s="170" t="s">
        <v>315</v>
      </c>
      <c r="F188" s="170" t="s">
        <v>517</v>
      </c>
      <c r="I188" s="171"/>
      <c r="J188" s="172">
        <f>BK188</f>
        <v>0</v>
      </c>
      <c r="L188" s="168"/>
      <c r="M188" s="173"/>
      <c r="N188" s="174"/>
      <c r="O188" s="174"/>
      <c r="P188" s="175">
        <f>P189</f>
        <v>0</v>
      </c>
      <c r="Q188" s="174"/>
      <c r="R188" s="175">
        <f>R189</f>
        <v>0</v>
      </c>
      <c r="S188" s="174"/>
      <c r="T188" s="176">
        <f>T189</f>
        <v>0</v>
      </c>
      <c r="AR188" s="169" t="s">
        <v>85</v>
      </c>
      <c r="AT188" s="177" t="s">
        <v>76</v>
      </c>
      <c r="AU188" s="177" t="s">
        <v>77</v>
      </c>
      <c r="AY188" s="169" t="s">
        <v>197</v>
      </c>
      <c r="BK188" s="178">
        <f>BK189</f>
        <v>0</v>
      </c>
    </row>
    <row r="189" spans="1:65" s="12" customFormat="1" ht="22.75" customHeight="1" x14ac:dyDescent="0.25">
      <c r="B189" s="168"/>
      <c r="D189" s="169" t="s">
        <v>76</v>
      </c>
      <c r="E189" s="179" t="s">
        <v>524</v>
      </c>
      <c r="F189" s="179" t="s">
        <v>331</v>
      </c>
      <c r="I189" s="171"/>
      <c r="J189" s="180">
        <f>BK189</f>
        <v>0</v>
      </c>
      <c r="L189" s="168"/>
      <c r="M189" s="173"/>
      <c r="N189" s="174"/>
      <c r="O189" s="174"/>
      <c r="P189" s="175">
        <f>P190</f>
        <v>0</v>
      </c>
      <c r="Q189" s="174"/>
      <c r="R189" s="175">
        <f>R190</f>
        <v>0</v>
      </c>
      <c r="S189" s="174"/>
      <c r="T189" s="176">
        <f>T190</f>
        <v>0</v>
      </c>
      <c r="AR189" s="169" t="s">
        <v>85</v>
      </c>
      <c r="AT189" s="177" t="s">
        <v>76</v>
      </c>
      <c r="AU189" s="177" t="s">
        <v>85</v>
      </c>
      <c r="AY189" s="169" t="s">
        <v>197</v>
      </c>
      <c r="BK189" s="178">
        <f>BK190</f>
        <v>0</v>
      </c>
    </row>
    <row r="190" spans="1:65" s="2" customFormat="1" ht="24" customHeight="1" x14ac:dyDescent="0.2">
      <c r="A190" s="32"/>
      <c r="B190" s="149"/>
      <c r="C190" s="181" t="s">
        <v>311</v>
      </c>
      <c r="D190" s="181" t="s">
        <v>200</v>
      </c>
      <c r="E190" s="182" t="s">
        <v>526</v>
      </c>
      <c r="F190" s="183" t="s">
        <v>527</v>
      </c>
      <c r="G190" s="184" t="s">
        <v>335</v>
      </c>
      <c r="H190" s="185">
        <v>77.792000000000002</v>
      </c>
      <c r="I190" s="186"/>
      <c r="J190" s="185">
        <f>ROUND(I190*H190,3)</f>
        <v>0</v>
      </c>
      <c r="K190" s="187"/>
      <c r="L190" s="33"/>
      <c r="M190" s="221" t="s">
        <v>1</v>
      </c>
      <c r="N190" s="222" t="s">
        <v>43</v>
      </c>
      <c r="O190" s="223"/>
      <c r="P190" s="224">
        <f>O190*H190</f>
        <v>0</v>
      </c>
      <c r="Q190" s="224">
        <v>0</v>
      </c>
      <c r="R190" s="224">
        <f>Q190*H190</f>
        <v>0</v>
      </c>
      <c r="S190" s="224">
        <v>0</v>
      </c>
      <c r="T190" s="225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92" t="s">
        <v>204</v>
      </c>
      <c r="AT190" s="192" t="s">
        <v>200</v>
      </c>
      <c r="AU190" s="192" t="s">
        <v>177</v>
      </c>
      <c r="AY190" s="16" t="s">
        <v>197</v>
      </c>
      <c r="BE190" s="98">
        <f>IF(N190="základná",J190,0)</f>
        <v>0</v>
      </c>
      <c r="BF190" s="98">
        <f>IF(N190="znížená",J190,0)</f>
        <v>0</v>
      </c>
      <c r="BG190" s="98">
        <f>IF(N190="zákl. prenesená",J190,0)</f>
        <v>0</v>
      </c>
      <c r="BH190" s="98">
        <f>IF(N190="zníž. prenesená",J190,0)</f>
        <v>0</v>
      </c>
      <c r="BI190" s="98">
        <f>IF(N190="nulová",J190,0)</f>
        <v>0</v>
      </c>
      <c r="BJ190" s="16" t="s">
        <v>177</v>
      </c>
      <c r="BK190" s="193">
        <f>ROUND(I190*H190,3)</f>
        <v>0</v>
      </c>
      <c r="BL190" s="16" t="s">
        <v>204</v>
      </c>
      <c r="BM190" s="192" t="s">
        <v>866</v>
      </c>
    </row>
    <row r="191" spans="1:65" s="2" customFormat="1" ht="6.9" customHeight="1" x14ac:dyDescent="0.2">
      <c r="A191" s="32"/>
      <c r="B191" s="47"/>
      <c r="C191" s="48"/>
      <c r="D191" s="48"/>
      <c r="E191" s="48"/>
      <c r="F191" s="48"/>
      <c r="G191" s="48"/>
      <c r="H191" s="48"/>
      <c r="I191" s="131"/>
      <c r="J191" s="48"/>
      <c r="K191" s="48"/>
      <c r="L191" s="33"/>
      <c r="M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</sheetData>
  <autoFilter ref="C142:K190"/>
  <mergeCells count="14">
    <mergeCell ref="D121:F121"/>
    <mergeCell ref="E133:H133"/>
    <mergeCell ref="E135:H135"/>
    <mergeCell ref="L2:V2"/>
    <mergeCell ref="E87:H87"/>
    <mergeCell ref="D117:F117"/>
    <mergeCell ref="D118:F118"/>
    <mergeCell ref="D119:F119"/>
    <mergeCell ref="D120:F12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1"/>
  <sheetViews>
    <sheetView showGridLines="0" workbookViewId="0">
      <selection activeCell="J143" sqref="J143:J144"/>
    </sheetView>
  </sheetViews>
  <sheetFormatPr defaultRowHeight="10" x14ac:dyDescent="0.2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88671875" style="1" customWidth="1"/>
    <col min="7" max="7" width="7" style="1" customWidth="1"/>
    <col min="8" max="8" width="11.44140625" style="1" customWidth="1"/>
    <col min="9" max="9" width="20.109375" style="105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886718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" customHeight="1" x14ac:dyDescent="0.2">
      <c r="I2" s="105"/>
      <c r="L2" s="231" t="s">
        <v>6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92</v>
      </c>
    </row>
    <row r="3" spans="1:46" s="1" customFormat="1" ht="6.9" customHeight="1" x14ac:dyDescent="0.2">
      <c r="B3" s="17"/>
      <c r="C3" s="18"/>
      <c r="D3" s="18"/>
      <c r="E3" s="18"/>
      <c r="F3" s="18"/>
      <c r="G3" s="18"/>
      <c r="H3" s="18"/>
      <c r="I3" s="106"/>
      <c r="J3" s="18"/>
      <c r="K3" s="18"/>
      <c r="L3" s="19"/>
      <c r="AT3" s="16" t="s">
        <v>77</v>
      </c>
    </row>
    <row r="4" spans="1:46" s="1" customFormat="1" ht="24.9" customHeight="1" x14ac:dyDescent="0.2">
      <c r="B4" s="19"/>
      <c r="D4" s="20" t="s">
        <v>102</v>
      </c>
      <c r="I4" s="105"/>
      <c r="L4" s="19"/>
      <c r="M4" s="107" t="s">
        <v>10</v>
      </c>
      <c r="AT4" s="16" t="s">
        <v>4</v>
      </c>
    </row>
    <row r="5" spans="1:46" s="1" customFormat="1" ht="6.9" customHeight="1" x14ac:dyDescent="0.2">
      <c r="B5" s="19"/>
      <c r="I5" s="105"/>
      <c r="L5" s="19"/>
    </row>
    <row r="6" spans="1:46" s="1" customFormat="1" ht="12" customHeight="1" x14ac:dyDescent="0.2">
      <c r="B6" s="19"/>
      <c r="D6" s="26" t="s">
        <v>15</v>
      </c>
      <c r="I6" s="105"/>
      <c r="L6" s="19"/>
    </row>
    <row r="7" spans="1:46" s="1" customFormat="1" ht="16.5" customHeight="1" x14ac:dyDescent="0.2">
      <c r="B7" s="19"/>
      <c r="E7" s="273" t="str">
        <f>'Rekapitulácia stavby'!K6</f>
        <v>Zmena účelu užívania budovy Kotolne č.s. 417 na Hasičskú zbrojnicu</v>
      </c>
      <c r="F7" s="274"/>
      <c r="G7" s="274"/>
      <c r="H7" s="274"/>
      <c r="I7" s="105"/>
      <c r="L7" s="19"/>
    </row>
    <row r="8" spans="1:46" s="2" customFormat="1" ht="12" customHeight="1" x14ac:dyDescent="0.2">
      <c r="A8" s="32"/>
      <c r="B8" s="33"/>
      <c r="C8" s="32"/>
      <c r="D8" s="26" t="s">
        <v>103</v>
      </c>
      <c r="E8" s="32"/>
      <c r="F8" s="32"/>
      <c r="G8" s="32"/>
      <c r="H8" s="32"/>
      <c r="I8" s="108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27" customHeight="1" x14ac:dyDescent="0.2">
      <c r="A9" s="32"/>
      <c r="B9" s="33"/>
      <c r="C9" s="32"/>
      <c r="D9" s="32"/>
      <c r="E9" s="261" t="s">
        <v>867</v>
      </c>
      <c r="F9" s="275"/>
      <c r="G9" s="275"/>
      <c r="H9" s="275"/>
      <c r="I9" s="108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108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6" t="s">
        <v>17</v>
      </c>
      <c r="E11" s="32"/>
      <c r="F11" s="24" t="s">
        <v>1</v>
      </c>
      <c r="G11" s="32"/>
      <c r="H11" s="32"/>
      <c r="I11" s="109" t="s">
        <v>18</v>
      </c>
      <c r="J11" s="24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6" t="s">
        <v>19</v>
      </c>
      <c r="E12" s="32"/>
      <c r="F12" s="24" t="s">
        <v>20</v>
      </c>
      <c r="G12" s="32"/>
      <c r="H12" s="32"/>
      <c r="I12" s="109" t="s">
        <v>21</v>
      </c>
      <c r="J12" s="55" t="str">
        <f>'Rekapitulácia stavby'!AN8</f>
        <v>30. 1. 2020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75" customHeight="1" x14ac:dyDescent="0.2">
      <c r="A13" s="32"/>
      <c r="B13" s="33"/>
      <c r="C13" s="32"/>
      <c r="D13" s="32"/>
      <c r="E13" s="32"/>
      <c r="F13" s="32"/>
      <c r="G13" s="32"/>
      <c r="H13" s="32"/>
      <c r="I13" s="108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6" t="s">
        <v>23</v>
      </c>
      <c r="E14" s="32"/>
      <c r="F14" s="32"/>
      <c r="G14" s="32"/>
      <c r="H14" s="32"/>
      <c r="I14" s="109" t="s">
        <v>24</v>
      </c>
      <c r="J14" s="24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4" t="s">
        <v>25</v>
      </c>
      <c r="F15" s="32"/>
      <c r="G15" s="32"/>
      <c r="H15" s="32"/>
      <c r="I15" s="109" t="s">
        <v>26</v>
      </c>
      <c r="J15" s="24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108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6" t="s">
        <v>27</v>
      </c>
      <c r="E17" s="32"/>
      <c r="F17" s="32"/>
      <c r="G17" s="32"/>
      <c r="H17" s="32"/>
      <c r="I17" s="109" t="s">
        <v>24</v>
      </c>
      <c r="J17" s="27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76" t="str">
        <f>'Rekapitulácia stavby'!E14</f>
        <v>Vyplň údaj</v>
      </c>
      <c r="F18" s="249"/>
      <c r="G18" s="249"/>
      <c r="H18" s="249"/>
      <c r="I18" s="109" t="s">
        <v>26</v>
      </c>
      <c r="J18" s="27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108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6" t="s">
        <v>29</v>
      </c>
      <c r="E20" s="32"/>
      <c r="F20" s="32"/>
      <c r="G20" s="32"/>
      <c r="H20" s="32"/>
      <c r="I20" s="109" t="s">
        <v>24</v>
      </c>
      <c r="J20" s="24" t="s">
        <v>30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4" t="s">
        <v>31</v>
      </c>
      <c r="F21" s="32"/>
      <c r="G21" s="32"/>
      <c r="H21" s="32"/>
      <c r="I21" s="109" t="s">
        <v>26</v>
      </c>
      <c r="J21" s="24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108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6" t="s">
        <v>33</v>
      </c>
      <c r="E23" s="32"/>
      <c r="F23" s="32"/>
      <c r="G23" s="32"/>
      <c r="H23" s="32"/>
      <c r="I23" s="109" t="s">
        <v>24</v>
      </c>
      <c r="J23" s="24" t="s">
        <v>30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4" t="s">
        <v>31</v>
      </c>
      <c r="F24" s="32"/>
      <c r="G24" s="32"/>
      <c r="H24" s="32"/>
      <c r="I24" s="109" t="s">
        <v>26</v>
      </c>
      <c r="J24" s="24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108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6" t="s">
        <v>34</v>
      </c>
      <c r="E26" s="32"/>
      <c r="F26" s="32"/>
      <c r="G26" s="32"/>
      <c r="H26" s="32"/>
      <c r="I26" s="108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110"/>
      <c r="B27" s="111"/>
      <c r="C27" s="110"/>
      <c r="D27" s="110"/>
      <c r="E27" s="253" t="s">
        <v>1</v>
      </c>
      <c r="F27" s="253"/>
      <c r="G27" s="253"/>
      <c r="H27" s="253"/>
      <c r="I27" s="112"/>
      <c r="J27" s="110"/>
      <c r="K27" s="110"/>
      <c r="L27" s="113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108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114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" customHeight="1" x14ac:dyDescent="0.2">
      <c r="A30" s="32"/>
      <c r="B30" s="33"/>
      <c r="C30" s="32"/>
      <c r="D30" s="24" t="s">
        <v>105</v>
      </c>
      <c r="E30" s="32"/>
      <c r="F30" s="32"/>
      <c r="G30" s="32"/>
      <c r="H30" s="32"/>
      <c r="I30" s="108"/>
      <c r="J30" s="31">
        <f>J96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" customHeight="1" x14ac:dyDescent="0.2">
      <c r="A31" s="32"/>
      <c r="B31" s="33"/>
      <c r="C31" s="32"/>
      <c r="D31" s="30" t="s">
        <v>96</v>
      </c>
      <c r="E31" s="32"/>
      <c r="F31" s="32"/>
      <c r="G31" s="32"/>
      <c r="H31" s="32"/>
      <c r="I31" s="108"/>
      <c r="J31" s="31">
        <f>J120</f>
        <v>0</v>
      </c>
      <c r="K31" s="32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4" customHeight="1" x14ac:dyDescent="0.2">
      <c r="A32" s="32"/>
      <c r="B32" s="33"/>
      <c r="C32" s="32"/>
      <c r="D32" s="115" t="s">
        <v>37</v>
      </c>
      <c r="E32" s="32"/>
      <c r="F32" s="32"/>
      <c r="G32" s="32"/>
      <c r="H32" s="32"/>
      <c r="I32" s="108"/>
      <c r="J32" s="71">
        <f>ROUND(J30 + J31,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 x14ac:dyDescent="0.2">
      <c r="A33" s="32"/>
      <c r="B33" s="33"/>
      <c r="C33" s="32"/>
      <c r="D33" s="66"/>
      <c r="E33" s="66"/>
      <c r="F33" s="66"/>
      <c r="G33" s="66"/>
      <c r="H33" s="66"/>
      <c r="I33" s="114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32"/>
      <c r="F34" s="36" t="s">
        <v>39</v>
      </c>
      <c r="G34" s="32"/>
      <c r="H34" s="32"/>
      <c r="I34" s="116" t="s">
        <v>38</v>
      </c>
      <c r="J34" s="36" t="s">
        <v>40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 x14ac:dyDescent="0.2">
      <c r="A35" s="32"/>
      <c r="B35" s="33"/>
      <c r="C35" s="32"/>
      <c r="D35" s="117" t="s">
        <v>41</v>
      </c>
      <c r="E35" s="26" t="s">
        <v>42</v>
      </c>
      <c r="F35" s="118">
        <f>ROUND((SUM(BE120:BE127) + SUM(BE147:BE210)),  2)</f>
        <v>0</v>
      </c>
      <c r="G35" s="32"/>
      <c r="H35" s="32"/>
      <c r="I35" s="119">
        <v>0.2</v>
      </c>
      <c r="J35" s="118">
        <f>ROUND(((SUM(BE120:BE127) + SUM(BE147:BE210))*I35),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 x14ac:dyDescent="0.2">
      <c r="A36" s="32"/>
      <c r="B36" s="33"/>
      <c r="C36" s="32"/>
      <c r="D36" s="32"/>
      <c r="E36" s="26" t="s">
        <v>43</v>
      </c>
      <c r="F36" s="118">
        <f>ROUND((SUM(BF120:BF127) + SUM(BF147:BF210)),  2)</f>
        <v>0</v>
      </c>
      <c r="G36" s="32"/>
      <c r="H36" s="32"/>
      <c r="I36" s="119">
        <v>0.2</v>
      </c>
      <c r="J36" s="118">
        <f>ROUND(((SUM(BF120:BF127) + SUM(BF147:BF210))*I36),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6" t="s">
        <v>44</v>
      </c>
      <c r="F37" s="118">
        <f>ROUND((SUM(BG120:BG127) + SUM(BG147:BG210)),  2)</f>
        <v>0</v>
      </c>
      <c r="G37" s="32"/>
      <c r="H37" s="32"/>
      <c r="I37" s="119">
        <v>0.2</v>
      </c>
      <c r="J37" s="118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 x14ac:dyDescent="0.2">
      <c r="A38" s="32"/>
      <c r="B38" s="33"/>
      <c r="C38" s="32"/>
      <c r="D38" s="32"/>
      <c r="E38" s="26" t="s">
        <v>45</v>
      </c>
      <c r="F38" s="118">
        <f>ROUND((SUM(BH120:BH127) + SUM(BH147:BH210)),  2)</f>
        <v>0</v>
      </c>
      <c r="G38" s="32"/>
      <c r="H38" s="32"/>
      <c r="I38" s="119">
        <v>0.2</v>
      </c>
      <c r="J38" s="118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 x14ac:dyDescent="0.2">
      <c r="A39" s="32"/>
      <c r="B39" s="33"/>
      <c r="C39" s="32"/>
      <c r="D39" s="32"/>
      <c r="E39" s="26" t="s">
        <v>46</v>
      </c>
      <c r="F39" s="118">
        <f>ROUND((SUM(BI120:BI127) + SUM(BI147:BI210)),  2)</f>
        <v>0</v>
      </c>
      <c r="G39" s="32"/>
      <c r="H39" s="32"/>
      <c r="I39" s="119">
        <v>0</v>
      </c>
      <c r="J39" s="118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 x14ac:dyDescent="0.2">
      <c r="A40" s="32"/>
      <c r="B40" s="33"/>
      <c r="C40" s="32"/>
      <c r="D40" s="32"/>
      <c r="E40" s="32"/>
      <c r="F40" s="32"/>
      <c r="G40" s="32"/>
      <c r="H40" s="32"/>
      <c r="I40" s="108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4" customHeight="1" x14ac:dyDescent="0.2">
      <c r="A41" s="32"/>
      <c r="B41" s="33"/>
      <c r="C41" s="103"/>
      <c r="D41" s="120" t="s">
        <v>47</v>
      </c>
      <c r="E41" s="60"/>
      <c r="F41" s="60"/>
      <c r="G41" s="121" t="s">
        <v>48</v>
      </c>
      <c r="H41" s="122" t="s">
        <v>49</v>
      </c>
      <c r="I41" s="123"/>
      <c r="J41" s="124">
        <f>SUM(J32:J39)</f>
        <v>0</v>
      </c>
      <c r="K41" s="125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1.4" customHeight="1" x14ac:dyDescent="0.2">
      <c r="A42" s="32"/>
      <c r="B42" s="33"/>
      <c r="C42" s="32"/>
      <c r="D42" s="32"/>
      <c r="E42" s="32"/>
      <c r="F42" s="32"/>
      <c r="G42" s="32"/>
      <c r="H42" s="32"/>
      <c r="I42" s="108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hidden="1" customHeight="1" x14ac:dyDescent="0.2">
      <c r="B43" s="19"/>
      <c r="I43" s="105"/>
      <c r="L43" s="19"/>
    </row>
    <row r="44" spans="1:31" s="1" customFormat="1" ht="14.4" hidden="1" customHeight="1" x14ac:dyDescent="0.2">
      <c r="B44" s="19"/>
      <c r="I44" s="105"/>
      <c r="L44" s="19"/>
    </row>
    <row r="45" spans="1:31" s="1" customFormat="1" ht="14.4" hidden="1" customHeight="1" x14ac:dyDescent="0.2">
      <c r="B45" s="19"/>
      <c r="I45" s="105"/>
      <c r="L45" s="19"/>
    </row>
    <row r="46" spans="1:31" s="1" customFormat="1" ht="14.4" hidden="1" customHeight="1" x14ac:dyDescent="0.2">
      <c r="B46" s="19"/>
      <c r="I46" s="105"/>
      <c r="L46" s="19"/>
    </row>
    <row r="47" spans="1:31" s="1" customFormat="1" ht="14.4" hidden="1" customHeight="1" x14ac:dyDescent="0.2">
      <c r="B47" s="19"/>
      <c r="I47" s="105"/>
      <c r="L47" s="19"/>
    </row>
    <row r="48" spans="1:31" s="1" customFormat="1" ht="14.4" hidden="1" customHeight="1" x14ac:dyDescent="0.2">
      <c r="B48" s="19"/>
      <c r="I48" s="105"/>
      <c r="L48" s="19"/>
    </row>
    <row r="49" spans="1:31" s="1" customFormat="1" ht="14.4" hidden="1" customHeight="1" x14ac:dyDescent="0.2">
      <c r="B49" s="19"/>
      <c r="I49" s="105"/>
      <c r="L49" s="19"/>
    </row>
    <row r="50" spans="1:31" s="2" customFormat="1" ht="14.4" customHeight="1" x14ac:dyDescent="0.2">
      <c r="B50" s="42"/>
      <c r="D50" s="43" t="s">
        <v>50</v>
      </c>
      <c r="E50" s="44"/>
      <c r="F50" s="44"/>
      <c r="G50" s="43" t="s">
        <v>51</v>
      </c>
      <c r="H50" s="44"/>
      <c r="I50" s="126"/>
      <c r="J50" s="44"/>
      <c r="K50" s="44"/>
      <c r="L50" s="42"/>
    </row>
    <row r="51" spans="1:31" x14ac:dyDescent="0.2">
      <c r="B51" s="19"/>
      <c r="L51" s="19"/>
    </row>
    <row r="52" spans="1:31" x14ac:dyDescent="0.2">
      <c r="B52" s="19"/>
      <c r="L52" s="19"/>
    </row>
    <row r="53" spans="1:31" x14ac:dyDescent="0.2">
      <c r="B53" s="19"/>
      <c r="L53" s="19"/>
    </row>
    <row r="54" spans="1:31" x14ac:dyDescent="0.2">
      <c r="B54" s="19"/>
      <c r="L54" s="19"/>
    </row>
    <row r="55" spans="1:31" x14ac:dyDescent="0.2">
      <c r="B55" s="19"/>
      <c r="L55" s="19"/>
    </row>
    <row r="56" spans="1:31" x14ac:dyDescent="0.2">
      <c r="B56" s="19"/>
      <c r="L56" s="19"/>
    </row>
    <row r="57" spans="1:31" x14ac:dyDescent="0.2">
      <c r="B57" s="19"/>
      <c r="L57" s="19"/>
    </row>
    <row r="58" spans="1:31" x14ac:dyDescent="0.2">
      <c r="B58" s="19"/>
      <c r="L58" s="19"/>
    </row>
    <row r="59" spans="1:31" x14ac:dyDescent="0.2">
      <c r="B59" s="19"/>
      <c r="L59" s="19"/>
    </row>
    <row r="60" spans="1:31" x14ac:dyDescent="0.2">
      <c r="B60" s="19"/>
      <c r="L60" s="19"/>
    </row>
    <row r="61" spans="1:31" s="2" customFormat="1" ht="12.5" x14ac:dyDescent="0.2">
      <c r="A61" s="32"/>
      <c r="B61" s="33"/>
      <c r="C61" s="32"/>
      <c r="D61" s="45" t="s">
        <v>52</v>
      </c>
      <c r="E61" s="35"/>
      <c r="F61" s="127" t="s">
        <v>53</v>
      </c>
      <c r="G61" s="45" t="s">
        <v>52</v>
      </c>
      <c r="H61" s="35"/>
      <c r="I61" s="128"/>
      <c r="J61" s="129" t="s">
        <v>53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19"/>
      <c r="L62" s="19"/>
    </row>
    <row r="63" spans="1:31" x14ac:dyDescent="0.2">
      <c r="B63" s="19"/>
      <c r="L63" s="19"/>
    </row>
    <row r="64" spans="1:31" x14ac:dyDescent="0.2">
      <c r="B64" s="19"/>
      <c r="L64" s="19"/>
    </row>
    <row r="65" spans="1:31" s="2" customFormat="1" ht="13" x14ac:dyDescent="0.2">
      <c r="A65" s="32"/>
      <c r="B65" s="33"/>
      <c r="C65" s="32"/>
      <c r="D65" s="43" t="s">
        <v>54</v>
      </c>
      <c r="E65" s="46"/>
      <c r="F65" s="46"/>
      <c r="G65" s="43" t="s">
        <v>55</v>
      </c>
      <c r="H65" s="46"/>
      <c r="I65" s="130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19"/>
      <c r="L66" s="19"/>
    </row>
    <row r="67" spans="1:31" x14ac:dyDescent="0.2">
      <c r="B67" s="19"/>
      <c r="L67" s="19"/>
    </row>
    <row r="68" spans="1:31" x14ac:dyDescent="0.2">
      <c r="B68" s="19"/>
      <c r="L68" s="19"/>
    </row>
    <row r="69" spans="1:31" x14ac:dyDescent="0.2">
      <c r="B69" s="19"/>
      <c r="L69" s="19"/>
    </row>
    <row r="70" spans="1:31" x14ac:dyDescent="0.2">
      <c r="B70" s="19"/>
      <c r="L70" s="19"/>
    </row>
    <row r="71" spans="1:31" x14ac:dyDescent="0.2">
      <c r="B71" s="19"/>
      <c r="L71" s="19"/>
    </row>
    <row r="72" spans="1:31" x14ac:dyDescent="0.2">
      <c r="B72" s="19"/>
      <c r="L72" s="19"/>
    </row>
    <row r="73" spans="1:31" x14ac:dyDescent="0.2">
      <c r="B73" s="19"/>
      <c r="L73" s="19"/>
    </row>
    <row r="74" spans="1:31" x14ac:dyDescent="0.2">
      <c r="B74" s="19"/>
      <c r="L74" s="19"/>
    </row>
    <row r="75" spans="1:31" x14ac:dyDescent="0.2">
      <c r="B75" s="19"/>
      <c r="L75" s="19"/>
    </row>
    <row r="76" spans="1:31" s="2" customFormat="1" ht="12.5" x14ac:dyDescent="0.2">
      <c r="A76" s="32"/>
      <c r="B76" s="33"/>
      <c r="C76" s="32"/>
      <c r="D76" s="45" t="s">
        <v>52</v>
      </c>
      <c r="E76" s="35"/>
      <c r="F76" s="127" t="s">
        <v>53</v>
      </c>
      <c r="G76" s="45" t="s">
        <v>52</v>
      </c>
      <c r="H76" s="35"/>
      <c r="I76" s="128"/>
      <c r="J76" s="129" t="s">
        <v>53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131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132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0" t="s">
        <v>106</v>
      </c>
      <c r="D82" s="32"/>
      <c r="E82" s="32"/>
      <c r="F82" s="32"/>
      <c r="G82" s="32"/>
      <c r="H82" s="32"/>
      <c r="I82" s="108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108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6" t="s">
        <v>15</v>
      </c>
      <c r="D84" s="32"/>
      <c r="E84" s="32"/>
      <c r="F84" s="32"/>
      <c r="G84" s="32"/>
      <c r="H84" s="32"/>
      <c r="I84" s="108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73" t="str">
        <f>E7</f>
        <v>Zmena účelu užívania budovy Kotolne č.s. 417 na Hasičskú zbrojnicu</v>
      </c>
      <c r="F85" s="274"/>
      <c r="G85" s="274"/>
      <c r="H85" s="274"/>
      <c r="I85" s="108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6" t="s">
        <v>103</v>
      </c>
      <c r="D86" s="32"/>
      <c r="E86" s="32"/>
      <c r="F86" s="32"/>
      <c r="G86" s="32"/>
      <c r="H86" s="32"/>
      <c r="I86" s="108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27" customHeight="1" x14ac:dyDescent="0.2">
      <c r="A87" s="32"/>
      <c r="B87" s="33"/>
      <c r="C87" s="32"/>
      <c r="D87" s="32"/>
      <c r="E87" s="261" t="str">
        <f>E9</f>
        <v>03 - SO.03 - Navrhovaný okapový chodník, obkop stavby a hydroizolácia spodnej stavby + drenážny systém</v>
      </c>
      <c r="F87" s="275"/>
      <c r="G87" s="275"/>
      <c r="H87" s="275"/>
      <c r="I87" s="108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108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6" t="s">
        <v>19</v>
      </c>
      <c r="D89" s="32"/>
      <c r="E89" s="32"/>
      <c r="F89" s="24" t="str">
        <f>F12</f>
        <v>Spišská Stará Ves č.s. 417</v>
      </c>
      <c r="G89" s="32"/>
      <c r="H89" s="32"/>
      <c r="I89" s="109" t="s">
        <v>21</v>
      </c>
      <c r="J89" s="55" t="str">
        <f>IF(J12="","",J12)</f>
        <v>30. 1. 2020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108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6" t="s">
        <v>23</v>
      </c>
      <c r="D91" s="32"/>
      <c r="E91" s="32"/>
      <c r="F91" s="24" t="str">
        <f>E15</f>
        <v>Mesto Spišská Stará Ves</v>
      </c>
      <c r="G91" s="32"/>
      <c r="H91" s="32"/>
      <c r="I91" s="109" t="s">
        <v>29</v>
      </c>
      <c r="J91" s="226" t="str">
        <f>E21</f>
        <v xml:space="preserve">Ing. Jozef Trebuňa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09" t="s">
        <v>33</v>
      </c>
      <c r="J92" s="226" t="str">
        <f>E24</f>
        <v xml:space="preserve">Ing. Jozef Trebuňa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4" customHeight="1" x14ac:dyDescent="0.2">
      <c r="A93" s="32"/>
      <c r="B93" s="33"/>
      <c r="C93" s="32"/>
      <c r="D93" s="32"/>
      <c r="E93" s="32"/>
      <c r="F93" s="32"/>
      <c r="G93" s="32"/>
      <c r="H93" s="32"/>
      <c r="I93" s="108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33" t="s">
        <v>107</v>
      </c>
      <c r="D94" s="103"/>
      <c r="E94" s="103"/>
      <c r="F94" s="103"/>
      <c r="G94" s="103"/>
      <c r="H94" s="103"/>
      <c r="I94" s="134"/>
      <c r="J94" s="135" t="s">
        <v>108</v>
      </c>
      <c r="K94" s="103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4" customHeight="1" x14ac:dyDescent="0.2">
      <c r="A95" s="32"/>
      <c r="B95" s="33"/>
      <c r="C95" s="32"/>
      <c r="D95" s="32"/>
      <c r="E95" s="32"/>
      <c r="F95" s="32"/>
      <c r="G95" s="32"/>
      <c r="H95" s="32"/>
      <c r="I95" s="108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75" customHeight="1" x14ac:dyDescent="0.2">
      <c r="A96" s="32"/>
      <c r="B96" s="33"/>
      <c r="C96" s="136" t="s">
        <v>109</v>
      </c>
      <c r="D96" s="32"/>
      <c r="E96" s="32"/>
      <c r="F96" s="32"/>
      <c r="G96" s="32"/>
      <c r="H96" s="32"/>
      <c r="I96" s="108"/>
      <c r="J96" s="71">
        <f>J147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6" t="s">
        <v>110</v>
      </c>
    </row>
    <row r="97" spans="2:12" s="9" customFormat="1" ht="24.9" customHeight="1" x14ac:dyDescent="0.2">
      <c r="B97" s="137"/>
      <c r="D97" s="138" t="s">
        <v>111</v>
      </c>
      <c r="E97" s="139"/>
      <c r="F97" s="139"/>
      <c r="G97" s="139"/>
      <c r="H97" s="139"/>
      <c r="I97" s="140"/>
      <c r="J97" s="141">
        <f>J148</f>
        <v>0</v>
      </c>
      <c r="L97" s="137"/>
    </row>
    <row r="98" spans="2:12" s="10" customFormat="1" ht="20" customHeight="1" x14ac:dyDescent="0.2">
      <c r="B98" s="142"/>
      <c r="D98" s="143" t="s">
        <v>868</v>
      </c>
      <c r="E98" s="144"/>
      <c r="F98" s="144"/>
      <c r="G98" s="144"/>
      <c r="H98" s="144"/>
      <c r="I98" s="145"/>
      <c r="J98" s="146">
        <f>J149</f>
        <v>0</v>
      </c>
      <c r="L98" s="142"/>
    </row>
    <row r="99" spans="2:12" s="10" customFormat="1" ht="20" customHeight="1" x14ac:dyDescent="0.2">
      <c r="B99" s="142"/>
      <c r="D99" s="143" t="s">
        <v>779</v>
      </c>
      <c r="E99" s="144"/>
      <c r="F99" s="144"/>
      <c r="G99" s="144"/>
      <c r="H99" s="144"/>
      <c r="I99" s="145"/>
      <c r="J99" s="146">
        <f>J154</f>
        <v>0</v>
      </c>
      <c r="L99" s="142"/>
    </row>
    <row r="100" spans="2:12" s="9" customFormat="1" ht="24.9" customHeight="1" x14ac:dyDescent="0.2">
      <c r="B100" s="137"/>
      <c r="D100" s="138" t="s">
        <v>111</v>
      </c>
      <c r="E100" s="139"/>
      <c r="F100" s="139"/>
      <c r="G100" s="139"/>
      <c r="H100" s="139"/>
      <c r="I100" s="140"/>
      <c r="J100" s="141">
        <f>J158</f>
        <v>0</v>
      </c>
      <c r="L100" s="137"/>
    </row>
    <row r="101" spans="2:12" s="10" customFormat="1" ht="20" customHeight="1" x14ac:dyDescent="0.2">
      <c r="B101" s="142"/>
      <c r="D101" s="143" t="s">
        <v>778</v>
      </c>
      <c r="E101" s="144"/>
      <c r="F101" s="144"/>
      <c r="G101" s="144"/>
      <c r="H101" s="144"/>
      <c r="I101" s="145"/>
      <c r="J101" s="146">
        <f>J159</f>
        <v>0</v>
      </c>
      <c r="L101" s="142"/>
    </row>
    <row r="102" spans="2:12" s="10" customFormat="1" ht="20" customHeight="1" x14ac:dyDescent="0.2">
      <c r="B102" s="142"/>
      <c r="D102" s="143" t="s">
        <v>113</v>
      </c>
      <c r="E102" s="144"/>
      <c r="F102" s="144"/>
      <c r="G102" s="144"/>
      <c r="H102" s="144"/>
      <c r="I102" s="145"/>
      <c r="J102" s="146">
        <f>J161</f>
        <v>0</v>
      </c>
      <c r="L102" s="142"/>
    </row>
    <row r="103" spans="2:12" s="9" customFormat="1" ht="24.9" customHeight="1" x14ac:dyDescent="0.2">
      <c r="B103" s="137"/>
      <c r="D103" s="138" t="s">
        <v>130</v>
      </c>
      <c r="E103" s="139"/>
      <c r="F103" s="139"/>
      <c r="G103" s="139"/>
      <c r="H103" s="139"/>
      <c r="I103" s="140"/>
      <c r="J103" s="141">
        <f>J163</f>
        <v>0</v>
      </c>
      <c r="L103" s="137"/>
    </row>
    <row r="104" spans="2:12" s="10" customFormat="1" ht="20" customHeight="1" x14ac:dyDescent="0.2">
      <c r="B104" s="142"/>
      <c r="D104" s="143" t="s">
        <v>133</v>
      </c>
      <c r="E104" s="144"/>
      <c r="F104" s="144"/>
      <c r="G104" s="144"/>
      <c r="H104" s="144"/>
      <c r="I104" s="145"/>
      <c r="J104" s="146">
        <f>J164</f>
        <v>0</v>
      </c>
      <c r="L104" s="142"/>
    </row>
    <row r="105" spans="2:12" s="9" customFormat="1" ht="24.9" customHeight="1" x14ac:dyDescent="0.2">
      <c r="B105" s="137"/>
      <c r="D105" s="138" t="s">
        <v>141</v>
      </c>
      <c r="E105" s="139"/>
      <c r="F105" s="139"/>
      <c r="G105" s="139"/>
      <c r="H105" s="139"/>
      <c r="I105" s="140"/>
      <c r="J105" s="141">
        <f>J167</f>
        <v>0</v>
      </c>
      <c r="L105" s="137"/>
    </row>
    <row r="106" spans="2:12" s="10" customFormat="1" ht="20" customHeight="1" x14ac:dyDescent="0.2">
      <c r="B106" s="142"/>
      <c r="D106" s="143" t="s">
        <v>783</v>
      </c>
      <c r="E106" s="144"/>
      <c r="F106" s="144"/>
      <c r="G106" s="144"/>
      <c r="H106" s="144"/>
      <c r="I106" s="145"/>
      <c r="J106" s="146">
        <f>J168</f>
        <v>0</v>
      </c>
      <c r="L106" s="142"/>
    </row>
    <row r="107" spans="2:12" s="9" customFormat="1" ht="24.9" customHeight="1" x14ac:dyDescent="0.2">
      <c r="B107" s="137"/>
      <c r="D107" s="138" t="s">
        <v>141</v>
      </c>
      <c r="E107" s="139"/>
      <c r="F107" s="139"/>
      <c r="G107" s="139"/>
      <c r="H107" s="139"/>
      <c r="I107" s="140"/>
      <c r="J107" s="141">
        <f>J174</f>
        <v>0</v>
      </c>
      <c r="L107" s="137"/>
    </row>
    <row r="108" spans="2:12" s="10" customFormat="1" ht="20" customHeight="1" x14ac:dyDescent="0.2">
      <c r="B108" s="142"/>
      <c r="D108" s="143" t="s">
        <v>143</v>
      </c>
      <c r="E108" s="144"/>
      <c r="F108" s="144"/>
      <c r="G108" s="144"/>
      <c r="H108" s="144"/>
      <c r="I108" s="145"/>
      <c r="J108" s="146">
        <f>J175</f>
        <v>0</v>
      </c>
      <c r="L108" s="142"/>
    </row>
    <row r="109" spans="2:12" s="9" customFormat="1" ht="24.9" customHeight="1" x14ac:dyDescent="0.2">
      <c r="B109" s="137"/>
      <c r="D109" s="138" t="s">
        <v>869</v>
      </c>
      <c r="E109" s="139"/>
      <c r="F109" s="139"/>
      <c r="G109" s="139"/>
      <c r="H109" s="139"/>
      <c r="I109" s="140"/>
      <c r="J109" s="141">
        <f>J177</f>
        <v>0</v>
      </c>
      <c r="L109" s="137"/>
    </row>
    <row r="110" spans="2:12" s="10" customFormat="1" ht="20" customHeight="1" x14ac:dyDescent="0.2">
      <c r="B110" s="142"/>
      <c r="D110" s="143" t="s">
        <v>870</v>
      </c>
      <c r="E110" s="144"/>
      <c r="F110" s="144"/>
      <c r="G110" s="144"/>
      <c r="H110" s="144"/>
      <c r="I110" s="145"/>
      <c r="J110" s="146">
        <f>J178</f>
        <v>0</v>
      </c>
      <c r="L110" s="142"/>
    </row>
    <row r="111" spans="2:12" s="10" customFormat="1" ht="20" customHeight="1" x14ac:dyDescent="0.2">
      <c r="B111" s="142"/>
      <c r="D111" s="143" t="s">
        <v>871</v>
      </c>
      <c r="E111" s="144"/>
      <c r="F111" s="144"/>
      <c r="G111" s="144"/>
      <c r="H111" s="144"/>
      <c r="I111" s="145"/>
      <c r="J111" s="146">
        <f>J183</f>
        <v>0</v>
      </c>
      <c r="L111" s="142"/>
    </row>
    <row r="112" spans="2:12" s="9" customFormat="1" ht="24.9" customHeight="1" x14ac:dyDescent="0.2">
      <c r="B112" s="137"/>
      <c r="D112" s="138" t="s">
        <v>869</v>
      </c>
      <c r="E112" s="139"/>
      <c r="F112" s="139"/>
      <c r="G112" s="139"/>
      <c r="H112" s="139"/>
      <c r="I112" s="140"/>
      <c r="J112" s="141">
        <f>J186</f>
        <v>0</v>
      </c>
      <c r="L112" s="137"/>
    </row>
    <row r="113" spans="1:65" s="10" customFormat="1" ht="20" customHeight="1" x14ac:dyDescent="0.2">
      <c r="B113" s="142"/>
      <c r="D113" s="143" t="s">
        <v>872</v>
      </c>
      <c r="E113" s="144"/>
      <c r="F113" s="144"/>
      <c r="G113" s="144"/>
      <c r="H113" s="144"/>
      <c r="I113" s="145"/>
      <c r="J113" s="146">
        <f>J187</f>
        <v>0</v>
      </c>
      <c r="L113" s="142"/>
    </row>
    <row r="114" spans="1:65" s="9" customFormat="1" ht="24.9" customHeight="1" x14ac:dyDescent="0.2">
      <c r="B114" s="137"/>
      <c r="D114" s="138" t="s">
        <v>146</v>
      </c>
      <c r="E114" s="139"/>
      <c r="F114" s="139"/>
      <c r="G114" s="139"/>
      <c r="H114" s="139"/>
      <c r="I114" s="140"/>
      <c r="J114" s="141">
        <f>J189</f>
        <v>0</v>
      </c>
      <c r="L114" s="137"/>
    </row>
    <row r="115" spans="1:65" s="10" customFormat="1" ht="20" customHeight="1" x14ac:dyDescent="0.2">
      <c r="B115" s="142"/>
      <c r="D115" s="143" t="s">
        <v>147</v>
      </c>
      <c r="E115" s="144"/>
      <c r="F115" s="144"/>
      <c r="G115" s="144"/>
      <c r="H115" s="144"/>
      <c r="I115" s="145"/>
      <c r="J115" s="146">
        <f>J190</f>
        <v>0</v>
      </c>
      <c r="L115" s="142"/>
    </row>
    <row r="116" spans="1:65" s="9" customFormat="1" ht="24.9" customHeight="1" x14ac:dyDescent="0.2">
      <c r="B116" s="137"/>
      <c r="D116" s="138" t="s">
        <v>146</v>
      </c>
      <c r="E116" s="139"/>
      <c r="F116" s="139"/>
      <c r="G116" s="139"/>
      <c r="H116" s="139"/>
      <c r="I116" s="140"/>
      <c r="J116" s="141">
        <f>J208</f>
        <v>0</v>
      </c>
      <c r="L116" s="137"/>
    </row>
    <row r="117" spans="1:65" s="10" customFormat="1" ht="20" customHeight="1" x14ac:dyDescent="0.2">
      <c r="B117" s="142"/>
      <c r="D117" s="143" t="s">
        <v>150</v>
      </c>
      <c r="E117" s="144"/>
      <c r="F117" s="144"/>
      <c r="G117" s="144"/>
      <c r="H117" s="144"/>
      <c r="I117" s="145"/>
      <c r="J117" s="146">
        <f>J209</f>
        <v>0</v>
      </c>
      <c r="L117" s="142"/>
    </row>
    <row r="118" spans="1:65" s="2" customFormat="1" ht="21.75" customHeight="1" x14ac:dyDescent="0.2">
      <c r="A118" s="32"/>
      <c r="B118" s="33"/>
      <c r="C118" s="32"/>
      <c r="D118" s="32"/>
      <c r="E118" s="32"/>
      <c r="F118" s="32"/>
      <c r="G118" s="32"/>
      <c r="H118" s="32"/>
      <c r="I118" s="108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" customHeight="1" x14ac:dyDescent="0.2">
      <c r="A119" s="32"/>
      <c r="B119" s="33"/>
      <c r="C119" s="32"/>
      <c r="D119" s="32"/>
      <c r="E119" s="32"/>
      <c r="F119" s="32"/>
      <c r="G119" s="32"/>
      <c r="H119" s="32"/>
      <c r="I119" s="108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29.25" customHeight="1" x14ac:dyDescent="0.2">
      <c r="A120" s="32"/>
      <c r="B120" s="33"/>
      <c r="C120" s="136" t="s">
        <v>174</v>
      </c>
      <c r="D120" s="32"/>
      <c r="E120" s="32"/>
      <c r="F120" s="32"/>
      <c r="G120" s="32"/>
      <c r="H120" s="32"/>
      <c r="I120" s="108"/>
      <c r="J120" s="147">
        <f>ROUND(J121 + J122 + J123 + J124 + J125 + J126,2)</f>
        <v>0</v>
      </c>
      <c r="K120" s="32"/>
      <c r="L120" s="42"/>
      <c r="N120" s="148" t="s">
        <v>41</v>
      </c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8" customHeight="1" x14ac:dyDescent="0.2">
      <c r="A121" s="32"/>
      <c r="B121" s="149"/>
      <c r="C121" s="108"/>
      <c r="D121" s="244" t="s">
        <v>175</v>
      </c>
      <c r="E121" s="272"/>
      <c r="F121" s="272"/>
      <c r="G121" s="108"/>
      <c r="H121" s="108"/>
      <c r="I121" s="108"/>
      <c r="J121" s="94">
        <v>0</v>
      </c>
      <c r="K121" s="108"/>
      <c r="L121" s="151"/>
      <c r="M121" s="152"/>
      <c r="N121" s="153" t="s">
        <v>43</v>
      </c>
      <c r="O121" s="152"/>
      <c r="P121" s="152"/>
      <c r="Q121" s="152"/>
      <c r="R121" s="152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4" t="s">
        <v>176</v>
      </c>
      <c r="AZ121" s="152"/>
      <c r="BA121" s="152"/>
      <c r="BB121" s="152"/>
      <c r="BC121" s="152"/>
      <c r="BD121" s="152"/>
      <c r="BE121" s="155">
        <f t="shared" ref="BE121:BE126" si="0">IF(N121="základná",J121,0)</f>
        <v>0</v>
      </c>
      <c r="BF121" s="155">
        <f t="shared" ref="BF121:BF126" si="1">IF(N121="znížená",J121,0)</f>
        <v>0</v>
      </c>
      <c r="BG121" s="155">
        <f t="shared" ref="BG121:BG126" si="2">IF(N121="zákl. prenesená",J121,0)</f>
        <v>0</v>
      </c>
      <c r="BH121" s="155">
        <f t="shared" ref="BH121:BH126" si="3">IF(N121="zníž. prenesená",J121,0)</f>
        <v>0</v>
      </c>
      <c r="BI121" s="155">
        <f t="shared" ref="BI121:BI126" si="4">IF(N121="nulová",J121,0)</f>
        <v>0</v>
      </c>
      <c r="BJ121" s="154" t="s">
        <v>177</v>
      </c>
      <c r="BK121" s="152"/>
      <c r="BL121" s="152"/>
      <c r="BM121" s="152"/>
    </row>
    <row r="122" spans="1:65" s="2" customFormat="1" ht="18" customHeight="1" x14ac:dyDescent="0.2">
      <c r="A122" s="32"/>
      <c r="B122" s="149"/>
      <c r="C122" s="108"/>
      <c r="D122" s="244" t="s">
        <v>178</v>
      </c>
      <c r="E122" s="272"/>
      <c r="F122" s="272"/>
      <c r="G122" s="108"/>
      <c r="H122" s="108"/>
      <c r="I122" s="108"/>
      <c r="J122" s="94">
        <v>0</v>
      </c>
      <c r="K122" s="108"/>
      <c r="L122" s="151"/>
      <c r="M122" s="152"/>
      <c r="N122" s="153" t="s">
        <v>43</v>
      </c>
      <c r="O122" s="152"/>
      <c r="P122" s="152"/>
      <c r="Q122" s="152"/>
      <c r="R122" s="152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4" t="s">
        <v>176</v>
      </c>
      <c r="AZ122" s="152"/>
      <c r="BA122" s="152"/>
      <c r="BB122" s="152"/>
      <c r="BC122" s="152"/>
      <c r="BD122" s="152"/>
      <c r="BE122" s="155">
        <f t="shared" si="0"/>
        <v>0</v>
      </c>
      <c r="BF122" s="155">
        <f t="shared" si="1"/>
        <v>0</v>
      </c>
      <c r="BG122" s="155">
        <f t="shared" si="2"/>
        <v>0</v>
      </c>
      <c r="BH122" s="155">
        <f t="shared" si="3"/>
        <v>0</v>
      </c>
      <c r="BI122" s="155">
        <f t="shared" si="4"/>
        <v>0</v>
      </c>
      <c r="BJ122" s="154" t="s">
        <v>177</v>
      </c>
      <c r="BK122" s="152"/>
      <c r="BL122" s="152"/>
      <c r="BM122" s="152"/>
    </row>
    <row r="123" spans="1:65" s="2" customFormat="1" ht="18" customHeight="1" x14ac:dyDescent="0.2">
      <c r="A123" s="32"/>
      <c r="B123" s="149"/>
      <c r="C123" s="108"/>
      <c r="D123" s="244" t="s">
        <v>179</v>
      </c>
      <c r="E123" s="272"/>
      <c r="F123" s="272"/>
      <c r="G123" s="108"/>
      <c r="H123" s="108"/>
      <c r="I123" s="108"/>
      <c r="J123" s="94">
        <v>0</v>
      </c>
      <c r="K123" s="108"/>
      <c r="L123" s="151"/>
      <c r="M123" s="152"/>
      <c r="N123" s="153" t="s">
        <v>43</v>
      </c>
      <c r="O123" s="152"/>
      <c r="P123" s="152"/>
      <c r="Q123" s="152"/>
      <c r="R123" s="152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4" t="s">
        <v>176</v>
      </c>
      <c r="AZ123" s="152"/>
      <c r="BA123" s="152"/>
      <c r="BB123" s="152"/>
      <c r="BC123" s="152"/>
      <c r="BD123" s="152"/>
      <c r="BE123" s="155">
        <f t="shared" si="0"/>
        <v>0</v>
      </c>
      <c r="BF123" s="155">
        <f t="shared" si="1"/>
        <v>0</v>
      </c>
      <c r="BG123" s="155">
        <f t="shared" si="2"/>
        <v>0</v>
      </c>
      <c r="BH123" s="155">
        <f t="shared" si="3"/>
        <v>0</v>
      </c>
      <c r="BI123" s="155">
        <f t="shared" si="4"/>
        <v>0</v>
      </c>
      <c r="BJ123" s="154" t="s">
        <v>177</v>
      </c>
      <c r="BK123" s="152"/>
      <c r="BL123" s="152"/>
      <c r="BM123" s="152"/>
    </row>
    <row r="124" spans="1:65" s="2" customFormat="1" ht="18" customHeight="1" x14ac:dyDescent="0.2">
      <c r="A124" s="32"/>
      <c r="B124" s="149"/>
      <c r="C124" s="108"/>
      <c r="D124" s="244" t="s">
        <v>180</v>
      </c>
      <c r="E124" s="272"/>
      <c r="F124" s="272"/>
      <c r="G124" s="108"/>
      <c r="H124" s="108"/>
      <c r="I124" s="108"/>
      <c r="J124" s="94">
        <v>0</v>
      </c>
      <c r="K124" s="108"/>
      <c r="L124" s="151"/>
      <c r="M124" s="152"/>
      <c r="N124" s="153" t="s">
        <v>43</v>
      </c>
      <c r="O124" s="152"/>
      <c r="P124" s="152"/>
      <c r="Q124" s="152"/>
      <c r="R124" s="152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4" t="s">
        <v>176</v>
      </c>
      <c r="AZ124" s="152"/>
      <c r="BA124" s="152"/>
      <c r="BB124" s="152"/>
      <c r="BC124" s="152"/>
      <c r="BD124" s="152"/>
      <c r="BE124" s="155">
        <f t="shared" si="0"/>
        <v>0</v>
      </c>
      <c r="BF124" s="155">
        <f t="shared" si="1"/>
        <v>0</v>
      </c>
      <c r="BG124" s="155">
        <f t="shared" si="2"/>
        <v>0</v>
      </c>
      <c r="BH124" s="155">
        <f t="shared" si="3"/>
        <v>0</v>
      </c>
      <c r="BI124" s="155">
        <f t="shared" si="4"/>
        <v>0</v>
      </c>
      <c r="BJ124" s="154" t="s">
        <v>177</v>
      </c>
      <c r="BK124" s="152"/>
      <c r="BL124" s="152"/>
      <c r="BM124" s="152"/>
    </row>
    <row r="125" spans="1:65" s="2" customFormat="1" ht="18" customHeight="1" x14ac:dyDescent="0.2">
      <c r="A125" s="32"/>
      <c r="B125" s="149"/>
      <c r="C125" s="108"/>
      <c r="D125" s="244" t="s">
        <v>181</v>
      </c>
      <c r="E125" s="272"/>
      <c r="F125" s="272"/>
      <c r="G125" s="108"/>
      <c r="H125" s="108"/>
      <c r="I125" s="108"/>
      <c r="J125" s="94">
        <v>0</v>
      </c>
      <c r="K125" s="108"/>
      <c r="L125" s="151"/>
      <c r="M125" s="152"/>
      <c r="N125" s="153" t="s">
        <v>43</v>
      </c>
      <c r="O125" s="152"/>
      <c r="P125" s="152"/>
      <c r="Q125" s="152"/>
      <c r="R125" s="152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4" t="s">
        <v>176</v>
      </c>
      <c r="AZ125" s="152"/>
      <c r="BA125" s="152"/>
      <c r="BB125" s="152"/>
      <c r="BC125" s="152"/>
      <c r="BD125" s="152"/>
      <c r="BE125" s="155">
        <f t="shared" si="0"/>
        <v>0</v>
      </c>
      <c r="BF125" s="155">
        <f t="shared" si="1"/>
        <v>0</v>
      </c>
      <c r="BG125" s="155">
        <f t="shared" si="2"/>
        <v>0</v>
      </c>
      <c r="BH125" s="155">
        <f t="shared" si="3"/>
        <v>0</v>
      </c>
      <c r="BI125" s="155">
        <f t="shared" si="4"/>
        <v>0</v>
      </c>
      <c r="BJ125" s="154" t="s">
        <v>177</v>
      </c>
      <c r="BK125" s="152"/>
      <c r="BL125" s="152"/>
      <c r="BM125" s="152"/>
    </row>
    <row r="126" spans="1:65" s="2" customFormat="1" ht="18" customHeight="1" x14ac:dyDescent="0.2">
      <c r="A126" s="32"/>
      <c r="B126" s="149"/>
      <c r="C126" s="108"/>
      <c r="D126" s="150" t="s">
        <v>182</v>
      </c>
      <c r="E126" s="108"/>
      <c r="F126" s="108"/>
      <c r="G126" s="108"/>
      <c r="H126" s="108"/>
      <c r="I126" s="108"/>
      <c r="J126" s="94">
        <f>ROUND(J30*T126,2)</f>
        <v>0</v>
      </c>
      <c r="K126" s="108"/>
      <c r="L126" s="151"/>
      <c r="M126" s="152"/>
      <c r="N126" s="153" t="s">
        <v>43</v>
      </c>
      <c r="O126" s="152"/>
      <c r="P126" s="152"/>
      <c r="Q126" s="152"/>
      <c r="R126" s="152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4" t="s">
        <v>183</v>
      </c>
      <c r="AZ126" s="152"/>
      <c r="BA126" s="152"/>
      <c r="BB126" s="152"/>
      <c r="BC126" s="152"/>
      <c r="BD126" s="152"/>
      <c r="BE126" s="155">
        <f t="shared" si="0"/>
        <v>0</v>
      </c>
      <c r="BF126" s="155">
        <f t="shared" si="1"/>
        <v>0</v>
      </c>
      <c r="BG126" s="155">
        <f t="shared" si="2"/>
        <v>0</v>
      </c>
      <c r="BH126" s="155">
        <f t="shared" si="3"/>
        <v>0</v>
      </c>
      <c r="BI126" s="155">
        <f t="shared" si="4"/>
        <v>0</v>
      </c>
      <c r="BJ126" s="154" t="s">
        <v>177</v>
      </c>
      <c r="BK126" s="152"/>
      <c r="BL126" s="152"/>
      <c r="BM126" s="152"/>
    </row>
    <row r="127" spans="1:65" s="2" customFormat="1" x14ac:dyDescent="0.2">
      <c r="A127" s="32"/>
      <c r="B127" s="33"/>
      <c r="C127" s="32"/>
      <c r="D127" s="32"/>
      <c r="E127" s="32"/>
      <c r="F127" s="32"/>
      <c r="G127" s="32"/>
      <c r="H127" s="32"/>
      <c r="I127" s="108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65" s="2" customFormat="1" ht="29.25" customHeight="1" x14ac:dyDescent="0.2">
      <c r="A128" s="32"/>
      <c r="B128" s="33"/>
      <c r="C128" s="102" t="s">
        <v>101</v>
      </c>
      <c r="D128" s="103"/>
      <c r="E128" s="103"/>
      <c r="F128" s="103"/>
      <c r="G128" s="103"/>
      <c r="H128" s="103"/>
      <c r="I128" s="134"/>
      <c r="J128" s="104">
        <f>ROUND(J96+J120,2)</f>
        <v>0</v>
      </c>
      <c r="K128" s="103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31" s="2" customFormat="1" ht="6.9" customHeight="1" x14ac:dyDescent="0.2">
      <c r="A129" s="32"/>
      <c r="B129" s="47"/>
      <c r="C129" s="48"/>
      <c r="D129" s="48"/>
      <c r="E129" s="48"/>
      <c r="F129" s="48"/>
      <c r="G129" s="48"/>
      <c r="H129" s="48"/>
      <c r="I129" s="131"/>
      <c r="J129" s="48"/>
      <c r="K129" s="48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3" spans="1:31" s="2" customFormat="1" ht="6.9" customHeight="1" x14ac:dyDescent="0.2">
      <c r="A133" s="32"/>
      <c r="B133" s="49"/>
      <c r="C133" s="50"/>
      <c r="D133" s="50"/>
      <c r="E133" s="50"/>
      <c r="F133" s="50"/>
      <c r="G133" s="50"/>
      <c r="H133" s="50"/>
      <c r="I133" s="132"/>
      <c r="J133" s="50"/>
      <c r="K133" s="50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s="2" customFormat="1" ht="24.9" customHeight="1" x14ac:dyDescent="0.2">
      <c r="A134" s="32"/>
      <c r="B134" s="33"/>
      <c r="C134" s="20" t="s">
        <v>184</v>
      </c>
      <c r="D134" s="32"/>
      <c r="E134" s="32"/>
      <c r="F134" s="32"/>
      <c r="G134" s="32"/>
      <c r="H134" s="32"/>
      <c r="I134" s="108"/>
      <c r="J134" s="32"/>
      <c r="K134" s="32"/>
      <c r="L134" s="4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s="2" customFormat="1" ht="6.9" customHeight="1" x14ac:dyDescent="0.2">
      <c r="A135" s="32"/>
      <c r="B135" s="33"/>
      <c r="C135" s="32"/>
      <c r="D135" s="32"/>
      <c r="E135" s="32"/>
      <c r="F135" s="32"/>
      <c r="G135" s="32"/>
      <c r="H135" s="32"/>
      <c r="I135" s="108"/>
      <c r="J135" s="32"/>
      <c r="K135" s="32"/>
      <c r="L135" s="4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31" s="2" customFormat="1" ht="12" customHeight="1" x14ac:dyDescent="0.2">
      <c r="A136" s="32"/>
      <c r="B136" s="33"/>
      <c r="C136" s="26" t="s">
        <v>15</v>
      </c>
      <c r="D136" s="32"/>
      <c r="E136" s="32"/>
      <c r="F136" s="32"/>
      <c r="G136" s="32"/>
      <c r="H136" s="32"/>
      <c r="I136" s="108"/>
      <c r="J136" s="32"/>
      <c r="K136" s="32"/>
      <c r="L136" s="4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31" s="2" customFormat="1" ht="16.5" customHeight="1" x14ac:dyDescent="0.2">
      <c r="A137" s="32"/>
      <c r="B137" s="33"/>
      <c r="C137" s="32"/>
      <c r="D137" s="32"/>
      <c r="E137" s="273" t="str">
        <f>E7</f>
        <v>Zmena účelu užívania budovy Kotolne č.s. 417 na Hasičskú zbrojnicu</v>
      </c>
      <c r="F137" s="274"/>
      <c r="G137" s="274"/>
      <c r="H137" s="274"/>
      <c r="I137" s="108"/>
      <c r="J137" s="32"/>
      <c r="K137" s="32"/>
      <c r="L137" s="4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s="2" customFormat="1" ht="12" customHeight="1" x14ac:dyDescent="0.2">
      <c r="A138" s="32"/>
      <c r="B138" s="33"/>
      <c r="C138" s="26" t="s">
        <v>103</v>
      </c>
      <c r="D138" s="32"/>
      <c r="E138" s="32"/>
      <c r="F138" s="32"/>
      <c r="G138" s="32"/>
      <c r="H138" s="32"/>
      <c r="I138" s="108"/>
      <c r="J138" s="32"/>
      <c r="K138" s="32"/>
      <c r="L138" s="4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s="2" customFormat="1" ht="27" customHeight="1" x14ac:dyDescent="0.2">
      <c r="A139" s="32"/>
      <c r="B139" s="33"/>
      <c r="C139" s="32"/>
      <c r="D139" s="32"/>
      <c r="E139" s="261" t="str">
        <f>E9</f>
        <v>03 - SO.03 - Navrhovaný okapový chodník, obkop stavby a hydroizolácia spodnej stavby + drenážny systém</v>
      </c>
      <c r="F139" s="275"/>
      <c r="G139" s="275"/>
      <c r="H139" s="275"/>
      <c r="I139" s="108"/>
      <c r="J139" s="32"/>
      <c r="K139" s="32"/>
      <c r="L139" s="4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s="2" customFormat="1" ht="6.9" customHeight="1" x14ac:dyDescent="0.2">
      <c r="A140" s="32"/>
      <c r="B140" s="33"/>
      <c r="C140" s="32"/>
      <c r="D140" s="32"/>
      <c r="E140" s="32"/>
      <c r="F140" s="32"/>
      <c r="G140" s="32"/>
      <c r="H140" s="32"/>
      <c r="I140" s="108"/>
      <c r="J140" s="32"/>
      <c r="K140" s="32"/>
      <c r="L140" s="4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s="2" customFormat="1" ht="12" customHeight="1" x14ac:dyDescent="0.2">
      <c r="A141" s="32"/>
      <c r="B141" s="33"/>
      <c r="C141" s="26" t="s">
        <v>19</v>
      </c>
      <c r="D141" s="32"/>
      <c r="E141" s="32"/>
      <c r="F141" s="24" t="str">
        <f>F12</f>
        <v>Spišská Stará Ves č.s. 417</v>
      </c>
      <c r="G141" s="32"/>
      <c r="H141" s="32"/>
      <c r="I141" s="109" t="s">
        <v>21</v>
      </c>
      <c r="J141" s="55" t="str">
        <f>IF(J12="","",J12)</f>
        <v>30. 1. 2020</v>
      </c>
      <c r="K141" s="32"/>
      <c r="L141" s="4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s="2" customFormat="1" ht="6.9" customHeight="1" x14ac:dyDescent="0.2">
      <c r="A142" s="32"/>
      <c r="B142" s="33"/>
      <c r="C142" s="32"/>
      <c r="D142" s="32"/>
      <c r="E142" s="32"/>
      <c r="F142" s="32"/>
      <c r="G142" s="32"/>
      <c r="H142" s="32"/>
      <c r="I142" s="108"/>
      <c r="J142" s="32"/>
      <c r="K142" s="32"/>
      <c r="L142" s="4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s="2" customFormat="1" ht="15.15" customHeight="1" x14ac:dyDescent="0.2">
      <c r="A143" s="32"/>
      <c r="B143" s="33"/>
      <c r="C143" s="26" t="s">
        <v>23</v>
      </c>
      <c r="D143" s="32"/>
      <c r="E143" s="32"/>
      <c r="F143" s="24" t="str">
        <f>E15</f>
        <v>Mesto Spišská Stará Ves</v>
      </c>
      <c r="G143" s="32"/>
      <c r="H143" s="32"/>
      <c r="I143" s="109" t="s">
        <v>29</v>
      </c>
      <c r="J143" s="226" t="str">
        <f>E21</f>
        <v xml:space="preserve">Ing. Jozef Trebuňa </v>
      </c>
      <c r="K143" s="32"/>
      <c r="L143" s="4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s="2" customFormat="1" ht="15.15" customHeight="1" x14ac:dyDescent="0.2">
      <c r="A144" s="32"/>
      <c r="B144" s="33"/>
      <c r="C144" s="26" t="s">
        <v>27</v>
      </c>
      <c r="D144" s="32"/>
      <c r="E144" s="32"/>
      <c r="F144" s="24" t="str">
        <f>IF(E18="","",E18)</f>
        <v>Vyplň údaj</v>
      </c>
      <c r="G144" s="32"/>
      <c r="H144" s="32"/>
      <c r="I144" s="109" t="s">
        <v>33</v>
      </c>
      <c r="J144" s="226" t="str">
        <f>E24</f>
        <v xml:space="preserve">Ing. Jozef Trebuňa </v>
      </c>
      <c r="K144" s="32"/>
      <c r="L144" s="4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1:65" s="2" customFormat="1" ht="10.4" customHeight="1" x14ac:dyDescent="0.2">
      <c r="A145" s="32"/>
      <c r="B145" s="33"/>
      <c r="C145" s="32"/>
      <c r="D145" s="32"/>
      <c r="E145" s="32"/>
      <c r="F145" s="32"/>
      <c r="G145" s="32"/>
      <c r="H145" s="32"/>
      <c r="I145" s="108"/>
      <c r="J145" s="32"/>
      <c r="K145" s="32"/>
      <c r="L145" s="4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  <row r="146" spans="1:65" s="11" customFormat="1" ht="29.25" customHeight="1" x14ac:dyDescent="0.2">
      <c r="A146" s="156"/>
      <c r="B146" s="157"/>
      <c r="C146" s="158" t="s">
        <v>185</v>
      </c>
      <c r="D146" s="159" t="s">
        <v>62</v>
      </c>
      <c r="E146" s="159" t="s">
        <v>58</v>
      </c>
      <c r="F146" s="159" t="s">
        <v>59</v>
      </c>
      <c r="G146" s="159" t="s">
        <v>186</v>
      </c>
      <c r="H146" s="159" t="s">
        <v>187</v>
      </c>
      <c r="I146" s="160" t="s">
        <v>188</v>
      </c>
      <c r="J146" s="161" t="s">
        <v>108</v>
      </c>
      <c r="K146" s="162" t="s">
        <v>189</v>
      </c>
      <c r="L146" s="163"/>
      <c r="M146" s="62" t="s">
        <v>1</v>
      </c>
      <c r="N146" s="63" t="s">
        <v>41</v>
      </c>
      <c r="O146" s="63" t="s">
        <v>190</v>
      </c>
      <c r="P146" s="63" t="s">
        <v>191</v>
      </c>
      <c r="Q146" s="63" t="s">
        <v>192</v>
      </c>
      <c r="R146" s="63" t="s">
        <v>193</v>
      </c>
      <c r="S146" s="63" t="s">
        <v>194</v>
      </c>
      <c r="T146" s="64" t="s">
        <v>195</v>
      </c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6"/>
      <c r="AE146" s="156"/>
    </row>
    <row r="147" spans="1:65" s="2" customFormat="1" ht="22.75" customHeight="1" x14ac:dyDescent="0.35">
      <c r="A147" s="32"/>
      <c r="B147" s="33"/>
      <c r="C147" s="69" t="s">
        <v>105</v>
      </c>
      <c r="D147" s="32"/>
      <c r="E147" s="32"/>
      <c r="F147" s="32"/>
      <c r="G147" s="32"/>
      <c r="H147" s="32"/>
      <c r="I147" s="108"/>
      <c r="J147" s="164">
        <f>BK147</f>
        <v>0</v>
      </c>
      <c r="K147" s="32"/>
      <c r="L147" s="33"/>
      <c r="M147" s="65"/>
      <c r="N147" s="56"/>
      <c r="O147" s="66"/>
      <c r="P147" s="165">
        <f>P148+P158+P163+P167+P174+P177+P186+P189+P208</f>
        <v>0</v>
      </c>
      <c r="Q147" s="66"/>
      <c r="R147" s="165">
        <f>R148+R158+R163+R167+R174+R177+R186+R189+R208</f>
        <v>51.517454600000001</v>
      </c>
      <c r="S147" s="66"/>
      <c r="T147" s="166">
        <f>T148+T158+T163+T167+T174+T177+T186+T189+T208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6" t="s">
        <v>76</v>
      </c>
      <c r="AU147" s="16" t="s">
        <v>110</v>
      </c>
      <c r="BK147" s="167">
        <f>BK148+BK158+BK163+BK167+BK174+BK177+BK186+BK189+BK208</f>
        <v>0</v>
      </c>
    </row>
    <row r="148" spans="1:65" s="12" customFormat="1" ht="26" customHeight="1" x14ac:dyDescent="0.35">
      <c r="B148" s="168"/>
      <c r="D148" s="169" t="s">
        <v>76</v>
      </c>
      <c r="E148" s="170" t="s">
        <v>82</v>
      </c>
      <c r="F148" s="170" t="s">
        <v>196</v>
      </c>
      <c r="I148" s="171"/>
      <c r="J148" s="172">
        <f>BK148</f>
        <v>0</v>
      </c>
      <c r="L148" s="168"/>
      <c r="M148" s="173"/>
      <c r="N148" s="174"/>
      <c r="O148" s="174"/>
      <c r="P148" s="175">
        <f>P149+P154</f>
        <v>0</v>
      </c>
      <c r="Q148" s="174"/>
      <c r="R148" s="175">
        <f>R149+R154</f>
        <v>0</v>
      </c>
      <c r="S148" s="174"/>
      <c r="T148" s="176">
        <f>T149+T154</f>
        <v>0</v>
      </c>
      <c r="AR148" s="169" t="s">
        <v>85</v>
      </c>
      <c r="AT148" s="177" t="s">
        <v>76</v>
      </c>
      <c r="AU148" s="177" t="s">
        <v>77</v>
      </c>
      <c r="AY148" s="169" t="s">
        <v>197</v>
      </c>
      <c r="BK148" s="178">
        <f>BK149+BK154</f>
        <v>0</v>
      </c>
    </row>
    <row r="149" spans="1:65" s="12" customFormat="1" ht="22.75" customHeight="1" x14ac:dyDescent="0.25">
      <c r="B149" s="168"/>
      <c r="D149" s="169" t="s">
        <v>76</v>
      </c>
      <c r="E149" s="179" t="s">
        <v>873</v>
      </c>
      <c r="F149" s="179" t="s">
        <v>874</v>
      </c>
      <c r="I149" s="171"/>
      <c r="J149" s="180">
        <f>BK149</f>
        <v>0</v>
      </c>
      <c r="L149" s="168"/>
      <c r="M149" s="173"/>
      <c r="N149" s="174"/>
      <c r="O149" s="174"/>
      <c r="P149" s="175">
        <f>SUM(P150:P153)</f>
        <v>0</v>
      </c>
      <c r="Q149" s="174"/>
      <c r="R149" s="175">
        <f>SUM(R150:R153)</f>
        <v>0</v>
      </c>
      <c r="S149" s="174"/>
      <c r="T149" s="176">
        <f>SUM(T150:T153)</f>
        <v>0</v>
      </c>
      <c r="AR149" s="169" t="s">
        <v>85</v>
      </c>
      <c r="AT149" s="177" t="s">
        <v>76</v>
      </c>
      <c r="AU149" s="177" t="s">
        <v>85</v>
      </c>
      <c r="AY149" s="169" t="s">
        <v>197</v>
      </c>
      <c r="BK149" s="178">
        <f>SUM(BK150:BK153)</f>
        <v>0</v>
      </c>
    </row>
    <row r="150" spans="1:65" s="2" customFormat="1" ht="16.5" customHeight="1" x14ac:dyDescent="0.2">
      <c r="A150" s="32"/>
      <c r="B150" s="149"/>
      <c r="C150" s="181" t="s">
        <v>85</v>
      </c>
      <c r="D150" s="181" t="s">
        <v>200</v>
      </c>
      <c r="E150" s="182" t="s">
        <v>875</v>
      </c>
      <c r="F150" s="183" t="s">
        <v>876</v>
      </c>
      <c r="G150" s="184" t="s">
        <v>203</v>
      </c>
      <c r="H150" s="185">
        <v>24.92</v>
      </c>
      <c r="I150" s="186"/>
      <c r="J150" s="185">
        <f>ROUND(I150*H150,3)</f>
        <v>0</v>
      </c>
      <c r="K150" s="187"/>
      <c r="L150" s="33"/>
      <c r="M150" s="188" t="s">
        <v>1</v>
      </c>
      <c r="N150" s="189" t="s">
        <v>43</v>
      </c>
      <c r="O150" s="58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92" t="s">
        <v>204</v>
      </c>
      <c r="AT150" s="192" t="s">
        <v>200</v>
      </c>
      <c r="AU150" s="192" t="s">
        <v>177</v>
      </c>
      <c r="AY150" s="16" t="s">
        <v>197</v>
      </c>
      <c r="BE150" s="98">
        <f>IF(N150="základná",J150,0)</f>
        <v>0</v>
      </c>
      <c r="BF150" s="98">
        <f>IF(N150="znížená",J150,0)</f>
        <v>0</v>
      </c>
      <c r="BG150" s="98">
        <f>IF(N150="zákl. prenesená",J150,0)</f>
        <v>0</v>
      </c>
      <c r="BH150" s="98">
        <f>IF(N150="zníž. prenesená",J150,0)</f>
        <v>0</v>
      </c>
      <c r="BI150" s="98">
        <f>IF(N150="nulová",J150,0)</f>
        <v>0</v>
      </c>
      <c r="BJ150" s="16" t="s">
        <v>177</v>
      </c>
      <c r="BK150" s="193">
        <f>ROUND(I150*H150,3)</f>
        <v>0</v>
      </c>
      <c r="BL150" s="16" t="s">
        <v>204</v>
      </c>
      <c r="BM150" s="192" t="s">
        <v>877</v>
      </c>
    </row>
    <row r="151" spans="1:65" s="13" customFormat="1" x14ac:dyDescent="0.2">
      <c r="B151" s="194"/>
      <c r="D151" s="195" t="s">
        <v>206</v>
      </c>
      <c r="E151" s="196" t="s">
        <v>1</v>
      </c>
      <c r="F151" s="197" t="s">
        <v>878</v>
      </c>
      <c r="H151" s="198">
        <v>24.92</v>
      </c>
      <c r="I151" s="199"/>
      <c r="L151" s="194"/>
      <c r="M151" s="200"/>
      <c r="N151" s="201"/>
      <c r="O151" s="201"/>
      <c r="P151" s="201"/>
      <c r="Q151" s="201"/>
      <c r="R151" s="201"/>
      <c r="S151" s="201"/>
      <c r="T151" s="202"/>
      <c r="AT151" s="196" t="s">
        <v>206</v>
      </c>
      <c r="AU151" s="196" t="s">
        <v>177</v>
      </c>
      <c r="AV151" s="13" t="s">
        <v>177</v>
      </c>
      <c r="AW151" s="13" t="s">
        <v>3</v>
      </c>
      <c r="AX151" s="13" t="s">
        <v>85</v>
      </c>
      <c r="AY151" s="196" t="s">
        <v>197</v>
      </c>
    </row>
    <row r="152" spans="1:65" s="2" customFormat="1" ht="24" customHeight="1" x14ac:dyDescent="0.2">
      <c r="A152" s="32"/>
      <c r="B152" s="149"/>
      <c r="C152" s="181" t="s">
        <v>177</v>
      </c>
      <c r="D152" s="181" t="s">
        <v>200</v>
      </c>
      <c r="E152" s="182" t="s">
        <v>879</v>
      </c>
      <c r="F152" s="183" t="s">
        <v>880</v>
      </c>
      <c r="G152" s="184" t="s">
        <v>203</v>
      </c>
      <c r="H152" s="185">
        <v>12.46</v>
      </c>
      <c r="I152" s="186"/>
      <c r="J152" s="185">
        <f>ROUND(I152*H152,3)</f>
        <v>0</v>
      </c>
      <c r="K152" s="187"/>
      <c r="L152" s="33"/>
      <c r="M152" s="188" t="s">
        <v>1</v>
      </c>
      <c r="N152" s="189" t="s">
        <v>43</v>
      </c>
      <c r="O152" s="58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92" t="s">
        <v>204</v>
      </c>
      <c r="AT152" s="192" t="s">
        <v>200</v>
      </c>
      <c r="AU152" s="192" t="s">
        <v>177</v>
      </c>
      <c r="AY152" s="16" t="s">
        <v>197</v>
      </c>
      <c r="BE152" s="98">
        <f>IF(N152="základná",J152,0)</f>
        <v>0</v>
      </c>
      <c r="BF152" s="98">
        <f>IF(N152="znížená",J152,0)</f>
        <v>0</v>
      </c>
      <c r="BG152" s="98">
        <f>IF(N152="zákl. prenesená",J152,0)</f>
        <v>0</v>
      </c>
      <c r="BH152" s="98">
        <f>IF(N152="zníž. prenesená",J152,0)</f>
        <v>0</v>
      </c>
      <c r="BI152" s="98">
        <f>IF(N152="nulová",J152,0)</f>
        <v>0</v>
      </c>
      <c r="BJ152" s="16" t="s">
        <v>177</v>
      </c>
      <c r="BK152" s="193">
        <f>ROUND(I152*H152,3)</f>
        <v>0</v>
      </c>
      <c r="BL152" s="16" t="s">
        <v>204</v>
      </c>
      <c r="BM152" s="192" t="s">
        <v>881</v>
      </c>
    </row>
    <row r="153" spans="1:65" s="13" customFormat="1" x14ac:dyDescent="0.2">
      <c r="B153" s="194"/>
      <c r="D153" s="195" t="s">
        <v>206</v>
      </c>
      <c r="E153" s="196" t="s">
        <v>1</v>
      </c>
      <c r="F153" s="197" t="s">
        <v>882</v>
      </c>
      <c r="H153" s="198">
        <v>12.46</v>
      </c>
      <c r="I153" s="199"/>
      <c r="L153" s="194"/>
      <c r="M153" s="200"/>
      <c r="N153" s="201"/>
      <c r="O153" s="201"/>
      <c r="P153" s="201"/>
      <c r="Q153" s="201"/>
      <c r="R153" s="201"/>
      <c r="S153" s="201"/>
      <c r="T153" s="202"/>
      <c r="AT153" s="196" t="s">
        <v>206</v>
      </c>
      <c r="AU153" s="196" t="s">
        <v>177</v>
      </c>
      <c r="AV153" s="13" t="s">
        <v>177</v>
      </c>
      <c r="AW153" s="13" t="s">
        <v>3</v>
      </c>
      <c r="AX153" s="13" t="s">
        <v>85</v>
      </c>
      <c r="AY153" s="196" t="s">
        <v>197</v>
      </c>
    </row>
    <row r="154" spans="1:65" s="12" customFormat="1" ht="22.75" customHeight="1" x14ac:dyDescent="0.25">
      <c r="B154" s="168"/>
      <c r="D154" s="169" t="s">
        <v>76</v>
      </c>
      <c r="E154" s="179" t="s">
        <v>804</v>
      </c>
      <c r="F154" s="179" t="s">
        <v>805</v>
      </c>
      <c r="I154" s="171"/>
      <c r="J154" s="180">
        <f>BK154</f>
        <v>0</v>
      </c>
      <c r="L154" s="168"/>
      <c r="M154" s="173"/>
      <c r="N154" s="174"/>
      <c r="O154" s="174"/>
      <c r="P154" s="175">
        <f>SUM(P155:P157)</f>
        <v>0</v>
      </c>
      <c r="Q154" s="174"/>
      <c r="R154" s="175">
        <f>SUM(R155:R157)</f>
        <v>0</v>
      </c>
      <c r="S154" s="174"/>
      <c r="T154" s="176">
        <f>SUM(T155:T157)</f>
        <v>0</v>
      </c>
      <c r="AR154" s="169" t="s">
        <v>85</v>
      </c>
      <c r="AT154" s="177" t="s">
        <v>76</v>
      </c>
      <c r="AU154" s="177" t="s">
        <v>85</v>
      </c>
      <c r="AY154" s="169" t="s">
        <v>197</v>
      </c>
      <c r="BK154" s="178">
        <f>SUM(BK155:BK157)</f>
        <v>0</v>
      </c>
    </row>
    <row r="155" spans="1:65" s="2" customFormat="1" ht="24" customHeight="1" x14ac:dyDescent="0.2">
      <c r="A155" s="32"/>
      <c r="B155" s="149"/>
      <c r="C155" s="181" t="s">
        <v>214</v>
      </c>
      <c r="D155" s="181" t="s">
        <v>200</v>
      </c>
      <c r="E155" s="182" t="s">
        <v>806</v>
      </c>
      <c r="F155" s="183" t="s">
        <v>807</v>
      </c>
      <c r="G155" s="184" t="s">
        <v>224</v>
      </c>
      <c r="H155" s="185">
        <v>46.725000000000001</v>
      </c>
      <c r="I155" s="186"/>
      <c r="J155" s="185">
        <f>ROUND(I155*H155,3)</f>
        <v>0</v>
      </c>
      <c r="K155" s="187"/>
      <c r="L155" s="33"/>
      <c r="M155" s="188" t="s">
        <v>1</v>
      </c>
      <c r="N155" s="189" t="s">
        <v>43</v>
      </c>
      <c r="O155" s="58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92" t="s">
        <v>204</v>
      </c>
      <c r="AT155" s="192" t="s">
        <v>200</v>
      </c>
      <c r="AU155" s="192" t="s">
        <v>177</v>
      </c>
      <c r="AY155" s="16" t="s">
        <v>197</v>
      </c>
      <c r="BE155" s="98">
        <f>IF(N155="základná",J155,0)</f>
        <v>0</v>
      </c>
      <c r="BF155" s="98">
        <f>IF(N155="znížená",J155,0)</f>
        <v>0</v>
      </c>
      <c r="BG155" s="98">
        <f>IF(N155="zákl. prenesená",J155,0)</f>
        <v>0</v>
      </c>
      <c r="BH155" s="98">
        <f>IF(N155="zníž. prenesená",J155,0)</f>
        <v>0</v>
      </c>
      <c r="BI155" s="98">
        <f>IF(N155="nulová",J155,0)</f>
        <v>0</v>
      </c>
      <c r="BJ155" s="16" t="s">
        <v>177</v>
      </c>
      <c r="BK155" s="193">
        <f>ROUND(I155*H155,3)</f>
        <v>0</v>
      </c>
      <c r="BL155" s="16" t="s">
        <v>204</v>
      </c>
      <c r="BM155" s="192" t="s">
        <v>883</v>
      </c>
    </row>
    <row r="156" spans="1:65" s="13" customFormat="1" x14ac:dyDescent="0.2">
      <c r="B156" s="194"/>
      <c r="D156" s="195" t="s">
        <v>206</v>
      </c>
      <c r="E156" s="196" t="s">
        <v>1</v>
      </c>
      <c r="F156" s="197" t="s">
        <v>884</v>
      </c>
      <c r="H156" s="198">
        <v>46.725000000000001</v>
      </c>
      <c r="I156" s="199"/>
      <c r="L156" s="194"/>
      <c r="M156" s="200"/>
      <c r="N156" s="201"/>
      <c r="O156" s="201"/>
      <c r="P156" s="201"/>
      <c r="Q156" s="201"/>
      <c r="R156" s="201"/>
      <c r="S156" s="201"/>
      <c r="T156" s="202"/>
      <c r="AT156" s="196" t="s">
        <v>206</v>
      </c>
      <c r="AU156" s="196" t="s">
        <v>177</v>
      </c>
      <c r="AV156" s="13" t="s">
        <v>177</v>
      </c>
      <c r="AW156" s="13" t="s">
        <v>3</v>
      </c>
      <c r="AX156" s="13" t="s">
        <v>85</v>
      </c>
      <c r="AY156" s="196" t="s">
        <v>197</v>
      </c>
    </row>
    <row r="157" spans="1:65" s="2" customFormat="1" ht="24" customHeight="1" x14ac:dyDescent="0.2">
      <c r="A157" s="32"/>
      <c r="B157" s="149"/>
      <c r="C157" s="181" t="s">
        <v>204</v>
      </c>
      <c r="D157" s="181" t="s">
        <v>200</v>
      </c>
      <c r="E157" s="182" t="s">
        <v>810</v>
      </c>
      <c r="F157" s="183" t="s">
        <v>811</v>
      </c>
      <c r="G157" s="184" t="s">
        <v>224</v>
      </c>
      <c r="H157" s="185">
        <v>46.725000000000001</v>
      </c>
      <c r="I157" s="186"/>
      <c r="J157" s="185">
        <f>ROUND(I157*H157,3)</f>
        <v>0</v>
      </c>
      <c r="K157" s="187"/>
      <c r="L157" s="33"/>
      <c r="M157" s="188" t="s">
        <v>1</v>
      </c>
      <c r="N157" s="189" t="s">
        <v>43</v>
      </c>
      <c r="O157" s="58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92" t="s">
        <v>204</v>
      </c>
      <c r="AT157" s="192" t="s">
        <v>200</v>
      </c>
      <c r="AU157" s="192" t="s">
        <v>177</v>
      </c>
      <c r="AY157" s="16" t="s">
        <v>197</v>
      </c>
      <c r="BE157" s="98">
        <f>IF(N157="základná",J157,0)</f>
        <v>0</v>
      </c>
      <c r="BF157" s="98">
        <f>IF(N157="znížená",J157,0)</f>
        <v>0</v>
      </c>
      <c r="BG157" s="98">
        <f>IF(N157="zákl. prenesená",J157,0)</f>
        <v>0</v>
      </c>
      <c r="BH157" s="98">
        <f>IF(N157="zníž. prenesená",J157,0)</f>
        <v>0</v>
      </c>
      <c r="BI157" s="98">
        <f>IF(N157="nulová",J157,0)</f>
        <v>0</v>
      </c>
      <c r="BJ157" s="16" t="s">
        <v>177</v>
      </c>
      <c r="BK157" s="193">
        <f>ROUND(I157*H157,3)</f>
        <v>0</v>
      </c>
      <c r="BL157" s="16" t="s">
        <v>204</v>
      </c>
      <c r="BM157" s="192" t="s">
        <v>885</v>
      </c>
    </row>
    <row r="158" spans="1:65" s="12" customFormat="1" ht="26" customHeight="1" x14ac:dyDescent="0.35">
      <c r="B158" s="168"/>
      <c r="D158" s="169" t="s">
        <v>76</v>
      </c>
      <c r="E158" s="170" t="s">
        <v>82</v>
      </c>
      <c r="F158" s="170" t="s">
        <v>196</v>
      </c>
      <c r="I158" s="171"/>
      <c r="J158" s="172">
        <f>BK158</f>
        <v>0</v>
      </c>
      <c r="L158" s="168"/>
      <c r="M158" s="173"/>
      <c r="N158" s="174"/>
      <c r="O158" s="174"/>
      <c r="P158" s="175">
        <f>P159+P161</f>
        <v>0</v>
      </c>
      <c r="Q158" s="174"/>
      <c r="R158" s="175">
        <f>R159+R161</f>
        <v>0</v>
      </c>
      <c r="S158" s="174"/>
      <c r="T158" s="176">
        <f>T159+T161</f>
        <v>0</v>
      </c>
      <c r="AR158" s="169" t="s">
        <v>85</v>
      </c>
      <c r="AT158" s="177" t="s">
        <v>76</v>
      </c>
      <c r="AU158" s="177" t="s">
        <v>77</v>
      </c>
      <c r="AY158" s="169" t="s">
        <v>197</v>
      </c>
      <c r="BK158" s="178">
        <f>BK159+BK161</f>
        <v>0</v>
      </c>
    </row>
    <row r="159" spans="1:65" s="12" customFormat="1" ht="22.75" customHeight="1" x14ac:dyDescent="0.25">
      <c r="B159" s="168"/>
      <c r="D159" s="169" t="s">
        <v>76</v>
      </c>
      <c r="E159" s="179" t="s">
        <v>798</v>
      </c>
      <c r="F159" s="179" t="s">
        <v>799</v>
      </c>
      <c r="I159" s="171"/>
      <c r="J159" s="180">
        <f>BK159</f>
        <v>0</v>
      </c>
      <c r="L159" s="168"/>
      <c r="M159" s="173"/>
      <c r="N159" s="174"/>
      <c r="O159" s="174"/>
      <c r="P159" s="175">
        <f>P160</f>
        <v>0</v>
      </c>
      <c r="Q159" s="174"/>
      <c r="R159" s="175">
        <f>R160</f>
        <v>0</v>
      </c>
      <c r="S159" s="174"/>
      <c r="T159" s="176">
        <f>T160</f>
        <v>0</v>
      </c>
      <c r="AR159" s="169" t="s">
        <v>85</v>
      </c>
      <c r="AT159" s="177" t="s">
        <v>76</v>
      </c>
      <c r="AU159" s="177" t="s">
        <v>85</v>
      </c>
      <c r="AY159" s="169" t="s">
        <v>197</v>
      </c>
      <c r="BK159" s="178">
        <f>BK160</f>
        <v>0</v>
      </c>
    </row>
    <row r="160" spans="1:65" s="2" customFormat="1" ht="16.5" customHeight="1" x14ac:dyDescent="0.2">
      <c r="A160" s="32"/>
      <c r="B160" s="149"/>
      <c r="C160" s="181" t="s">
        <v>230</v>
      </c>
      <c r="D160" s="181" t="s">
        <v>200</v>
      </c>
      <c r="E160" s="182" t="s">
        <v>800</v>
      </c>
      <c r="F160" s="183" t="s">
        <v>801</v>
      </c>
      <c r="G160" s="184" t="s">
        <v>203</v>
      </c>
      <c r="H160" s="185">
        <v>24.92</v>
      </c>
      <c r="I160" s="186"/>
      <c r="J160" s="185">
        <f>ROUND(I160*H160,3)</f>
        <v>0</v>
      </c>
      <c r="K160" s="187"/>
      <c r="L160" s="33"/>
      <c r="M160" s="188" t="s">
        <v>1</v>
      </c>
      <c r="N160" s="189" t="s">
        <v>43</v>
      </c>
      <c r="O160" s="58"/>
      <c r="P160" s="190">
        <f>O160*H160</f>
        <v>0</v>
      </c>
      <c r="Q160" s="190">
        <v>0</v>
      </c>
      <c r="R160" s="190">
        <f>Q160*H160</f>
        <v>0</v>
      </c>
      <c r="S160" s="190">
        <v>0</v>
      </c>
      <c r="T160" s="191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92" t="s">
        <v>204</v>
      </c>
      <c r="AT160" s="192" t="s">
        <v>200</v>
      </c>
      <c r="AU160" s="192" t="s">
        <v>177</v>
      </c>
      <c r="AY160" s="16" t="s">
        <v>197</v>
      </c>
      <c r="BE160" s="98">
        <f>IF(N160="základná",J160,0)</f>
        <v>0</v>
      </c>
      <c r="BF160" s="98">
        <f>IF(N160="znížená",J160,0)</f>
        <v>0</v>
      </c>
      <c r="BG160" s="98">
        <f>IF(N160="zákl. prenesená",J160,0)</f>
        <v>0</v>
      </c>
      <c r="BH160" s="98">
        <f>IF(N160="zníž. prenesená",J160,0)</f>
        <v>0</v>
      </c>
      <c r="BI160" s="98">
        <f>IF(N160="nulová",J160,0)</f>
        <v>0</v>
      </c>
      <c r="BJ160" s="16" t="s">
        <v>177</v>
      </c>
      <c r="BK160" s="193">
        <f>ROUND(I160*H160,3)</f>
        <v>0</v>
      </c>
      <c r="BL160" s="16" t="s">
        <v>204</v>
      </c>
      <c r="BM160" s="192" t="s">
        <v>886</v>
      </c>
    </row>
    <row r="161" spans="1:65" s="12" customFormat="1" ht="22.75" customHeight="1" x14ac:dyDescent="0.25">
      <c r="B161" s="168"/>
      <c r="D161" s="169" t="s">
        <v>76</v>
      </c>
      <c r="E161" s="179" t="s">
        <v>212</v>
      </c>
      <c r="F161" s="179" t="s">
        <v>213</v>
      </c>
      <c r="I161" s="171"/>
      <c r="J161" s="180">
        <f>BK161</f>
        <v>0</v>
      </c>
      <c r="L161" s="168"/>
      <c r="M161" s="173"/>
      <c r="N161" s="174"/>
      <c r="O161" s="174"/>
      <c r="P161" s="175">
        <f>P162</f>
        <v>0</v>
      </c>
      <c r="Q161" s="174"/>
      <c r="R161" s="175">
        <f>R162</f>
        <v>0</v>
      </c>
      <c r="S161" s="174"/>
      <c r="T161" s="176">
        <f>T162</f>
        <v>0</v>
      </c>
      <c r="AR161" s="169" t="s">
        <v>85</v>
      </c>
      <c r="AT161" s="177" t="s">
        <v>76</v>
      </c>
      <c r="AU161" s="177" t="s">
        <v>85</v>
      </c>
      <c r="AY161" s="169" t="s">
        <v>197</v>
      </c>
      <c r="BK161" s="178">
        <f>BK162</f>
        <v>0</v>
      </c>
    </row>
    <row r="162" spans="1:65" s="2" customFormat="1" ht="24" customHeight="1" x14ac:dyDescent="0.2">
      <c r="A162" s="32"/>
      <c r="B162" s="149"/>
      <c r="C162" s="181" t="s">
        <v>235</v>
      </c>
      <c r="D162" s="181" t="s">
        <v>200</v>
      </c>
      <c r="E162" s="182" t="s">
        <v>215</v>
      </c>
      <c r="F162" s="183" t="s">
        <v>216</v>
      </c>
      <c r="G162" s="184" t="s">
        <v>203</v>
      </c>
      <c r="H162" s="185">
        <v>24.92</v>
      </c>
      <c r="I162" s="186"/>
      <c r="J162" s="185">
        <f>ROUND(I162*H162,3)</f>
        <v>0</v>
      </c>
      <c r="K162" s="187"/>
      <c r="L162" s="33"/>
      <c r="M162" s="188" t="s">
        <v>1</v>
      </c>
      <c r="N162" s="189" t="s">
        <v>43</v>
      </c>
      <c r="O162" s="58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92" t="s">
        <v>204</v>
      </c>
      <c r="AT162" s="192" t="s">
        <v>200</v>
      </c>
      <c r="AU162" s="192" t="s">
        <v>177</v>
      </c>
      <c r="AY162" s="16" t="s">
        <v>197</v>
      </c>
      <c r="BE162" s="98">
        <f>IF(N162="základná",J162,0)</f>
        <v>0</v>
      </c>
      <c r="BF162" s="98">
        <f>IF(N162="znížená",J162,0)</f>
        <v>0</v>
      </c>
      <c r="BG162" s="98">
        <f>IF(N162="zákl. prenesená",J162,0)</f>
        <v>0</v>
      </c>
      <c r="BH162" s="98">
        <f>IF(N162="zníž. prenesená",J162,0)</f>
        <v>0</v>
      </c>
      <c r="BI162" s="98">
        <f>IF(N162="nulová",J162,0)</f>
        <v>0</v>
      </c>
      <c r="BJ162" s="16" t="s">
        <v>177</v>
      </c>
      <c r="BK162" s="193">
        <f>ROUND(I162*H162,3)</f>
        <v>0</v>
      </c>
      <c r="BL162" s="16" t="s">
        <v>204</v>
      </c>
      <c r="BM162" s="192" t="s">
        <v>887</v>
      </c>
    </row>
    <row r="163" spans="1:65" s="12" customFormat="1" ht="26" customHeight="1" x14ac:dyDescent="0.35">
      <c r="B163" s="168"/>
      <c r="D163" s="169" t="s">
        <v>76</v>
      </c>
      <c r="E163" s="170" t="s">
        <v>276</v>
      </c>
      <c r="F163" s="170" t="s">
        <v>416</v>
      </c>
      <c r="I163" s="171"/>
      <c r="J163" s="172">
        <f>BK163</f>
        <v>0</v>
      </c>
      <c r="L163" s="168"/>
      <c r="M163" s="173"/>
      <c r="N163" s="174"/>
      <c r="O163" s="174"/>
      <c r="P163" s="175">
        <f>P164</f>
        <v>0</v>
      </c>
      <c r="Q163" s="174"/>
      <c r="R163" s="175">
        <f>R164</f>
        <v>1.4997149999999999</v>
      </c>
      <c r="S163" s="174"/>
      <c r="T163" s="176">
        <f>T164</f>
        <v>0</v>
      </c>
      <c r="AR163" s="169" t="s">
        <v>85</v>
      </c>
      <c r="AT163" s="177" t="s">
        <v>76</v>
      </c>
      <c r="AU163" s="177" t="s">
        <v>77</v>
      </c>
      <c r="AY163" s="169" t="s">
        <v>197</v>
      </c>
      <c r="BK163" s="178">
        <f>BK164</f>
        <v>0</v>
      </c>
    </row>
    <row r="164" spans="1:65" s="12" customFormat="1" ht="22.75" customHeight="1" x14ac:dyDescent="0.25">
      <c r="B164" s="168"/>
      <c r="D164" s="169" t="s">
        <v>76</v>
      </c>
      <c r="E164" s="179" t="s">
        <v>454</v>
      </c>
      <c r="F164" s="179" t="s">
        <v>455</v>
      </c>
      <c r="I164" s="171"/>
      <c r="J164" s="180">
        <f>BK164</f>
        <v>0</v>
      </c>
      <c r="L164" s="168"/>
      <c r="M164" s="173"/>
      <c r="N164" s="174"/>
      <c r="O164" s="174"/>
      <c r="P164" s="175">
        <f>SUM(P165:P166)</f>
        <v>0</v>
      </c>
      <c r="Q164" s="174"/>
      <c r="R164" s="175">
        <f>SUM(R165:R166)</f>
        <v>1.4997149999999999</v>
      </c>
      <c r="S164" s="174"/>
      <c r="T164" s="176">
        <f>SUM(T165:T166)</f>
        <v>0</v>
      </c>
      <c r="AR164" s="169" t="s">
        <v>85</v>
      </c>
      <c r="AT164" s="177" t="s">
        <v>76</v>
      </c>
      <c r="AU164" s="177" t="s">
        <v>85</v>
      </c>
      <c r="AY164" s="169" t="s">
        <v>197</v>
      </c>
      <c r="BK164" s="178">
        <f>SUM(BK165:BK166)</f>
        <v>0</v>
      </c>
    </row>
    <row r="165" spans="1:65" s="2" customFormat="1" ht="24" customHeight="1" x14ac:dyDescent="0.2">
      <c r="A165" s="32"/>
      <c r="B165" s="149"/>
      <c r="C165" s="181" t="s">
        <v>240</v>
      </c>
      <c r="D165" s="181" t="s">
        <v>200</v>
      </c>
      <c r="E165" s="182" t="s">
        <v>888</v>
      </c>
      <c r="F165" s="183" t="s">
        <v>889</v>
      </c>
      <c r="G165" s="184" t="s">
        <v>224</v>
      </c>
      <c r="H165" s="185">
        <v>31.74</v>
      </c>
      <c r="I165" s="186"/>
      <c r="J165" s="185">
        <f>ROUND(I165*H165,3)</f>
        <v>0</v>
      </c>
      <c r="K165" s="187"/>
      <c r="L165" s="33"/>
      <c r="M165" s="188" t="s">
        <v>1</v>
      </c>
      <c r="N165" s="189" t="s">
        <v>43</v>
      </c>
      <c r="O165" s="58"/>
      <c r="P165" s="190">
        <f>O165*H165</f>
        <v>0</v>
      </c>
      <c r="Q165" s="190">
        <v>4.725E-2</v>
      </c>
      <c r="R165" s="190">
        <f>Q165*H165</f>
        <v>1.4997149999999999</v>
      </c>
      <c r="S165" s="190">
        <v>0</v>
      </c>
      <c r="T165" s="19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92" t="s">
        <v>204</v>
      </c>
      <c r="AT165" s="192" t="s">
        <v>200</v>
      </c>
      <c r="AU165" s="192" t="s">
        <v>177</v>
      </c>
      <c r="AY165" s="16" t="s">
        <v>197</v>
      </c>
      <c r="BE165" s="98">
        <f>IF(N165="základná",J165,0)</f>
        <v>0</v>
      </c>
      <c r="BF165" s="98">
        <f>IF(N165="znížená",J165,0)</f>
        <v>0</v>
      </c>
      <c r="BG165" s="98">
        <f>IF(N165="zákl. prenesená",J165,0)</f>
        <v>0</v>
      </c>
      <c r="BH165" s="98">
        <f>IF(N165="zníž. prenesená",J165,0)</f>
        <v>0</v>
      </c>
      <c r="BI165" s="98">
        <f>IF(N165="nulová",J165,0)</f>
        <v>0</v>
      </c>
      <c r="BJ165" s="16" t="s">
        <v>177</v>
      </c>
      <c r="BK165" s="193">
        <f>ROUND(I165*H165,3)</f>
        <v>0</v>
      </c>
      <c r="BL165" s="16" t="s">
        <v>204</v>
      </c>
      <c r="BM165" s="192" t="s">
        <v>890</v>
      </c>
    </row>
    <row r="166" spans="1:65" s="13" customFormat="1" x14ac:dyDescent="0.2">
      <c r="B166" s="194"/>
      <c r="D166" s="195" t="s">
        <v>206</v>
      </c>
      <c r="E166" s="196" t="s">
        <v>1</v>
      </c>
      <c r="F166" s="197" t="s">
        <v>891</v>
      </c>
      <c r="H166" s="198">
        <v>31.74</v>
      </c>
      <c r="I166" s="199"/>
      <c r="L166" s="194"/>
      <c r="M166" s="200"/>
      <c r="N166" s="201"/>
      <c r="O166" s="201"/>
      <c r="P166" s="201"/>
      <c r="Q166" s="201"/>
      <c r="R166" s="201"/>
      <c r="S166" s="201"/>
      <c r="T166" s="202"/>
      <c r="AT166" s="196" t="s">
        <v>206</v>
      </c>
      <c r="AU166" s="196" t="s">
        <v>177</v>
      </c>
      <c r="AV166" s="13" t="s">
        <v>177</v>
      </c>
      <c r="AW166" s="13" t="s">
        <v>3</v>
      </c>
      <c r="AX166" s="13" t="s">
        <v>85</v>
      </c>
      <c r="AY166" s="196" t="s">
        <v>197</v>
      </c>
    </row>
    <row r="167" spans="1:65" s="12" customFormat="1" ht="26" customHeight="1" x14ac:dyDescent="0.35">
      <c r="B167" s="168"/>
      <c r="D167" s="169" t="s">
        <v>76</v>
      </c>
      <c r="E167" s="170" t="s">
        <v>315</v>
      </c>
      <c r="F167" s="170" t="s">
        <v>517</v>
      </c>
      <c r="I167" s="171"/>
      <c r="J167" s="172">
        <f>BK167</f>
        <v>0</v>
      </c>
      <c r="L167" s="168"/>
      <c r="M167" s="173"/>
      <c r="N167" s="174"/>
      <c r="O167" s="174"/>
      <c r="P167" s="175">
        <f>P168</f>
        <v>0</v>
      </c>
      <c r="Q167" s="174"/>
      <c r="R167" s="175">
        <f>R168</f>
        <v>4.7850502000000006</v>
      </c>
      <c r="S167" s="174"/>
      <c r="T167" s="176">
        <f>T168</f>
        <v>0</v>
      </c>
      <c r="AR167" s="169" t="s">
        <v>85</v>
      </c>
      <c r="AT167" s="177" t="s">
        <v>76</v>
      </c>
      <c r="AU167" s="177" t="s">
        <v>77</v>
      </c>
      <c r="AY167" s="169" t="s">
        <v>197</v>
      </c>
      <c r="BK167" s="178">
        <f>BK168</f>
        <v>0</v>
      </c>
    </row>
    <row r="168" spans="1:65" s="12" customFormat="1" ht="22.75" customHeight="1" x14ac:dyDescent="0.25">
      <c r="B168" s="168"/>
      <c r="D168" s="169" t="s">
        <v>76</v>
      </c>
      <c r="E168" s="179" t="s">
        <v>840</v>
      </c>
      <c r="F168" s="179" t="s">
        <v>841</v>
      </c>
      <c r="I168" s="171"/>
      <c r="J168" s="180">
        <f>BK168</f>
        <v>0</v>
      </c>
      <c r="L168" s="168"/>
      <c r="M168" s="173"/>
      <c r="N168" s="174"/>
      <c r="O168" s="174"/>
      <c r="P168" s="175">
        <f>SUM(P169:P173)</f>
        <v>0</v>
      </c>
      <c r="Q168" s="174"/>
      <c r="R168" s="175">
        <f>SUM(R169:R173)</f>
        <v>4.7850502000000006</v>
      </c>
      <c r="S168" s="174"/>
      <c r="T168" s="176">
        <f>SUM(T169:T173)</f>
        <v>0</v>
      </c>
      <c r="AR168" s="169" t="s">
        <v>85</v>
      </c>
      <c r="AT168" s="177" t="s">
        <v>76</v>
      </c>
      <c r="AU168" s="177" t="s">
        <v>85</v>
      </c>
      <c r="AY168" s="169" t="s">
        <v>197</v>
      </c>
      <c r="BK168" s="178">
        <f>SUM(BK169:BK173)</f>
        <v>0</v>
      </c>
    </row>
    <row r="169" spans="1:65" s="2" customFormat="1" ht="24" customHeight="1" x14ac:dyDescent="0.2">
      <c r="A169" s="32"/>
      <c r="B169" s="149"/>
      <c r="C169" s="181" t="s">
        <v>248</v>
      </c>
      <c r="D169" s="181" t="s">
        <v>200</v>
      </c>
      <c r="E169" s="182" t="s">
        <v>892</v>
      </c>
      <c r="F169" s="183" t="s">
        <v>893</v>
      </c>
      <c r="G169" s="184" t="s">
        <v>271</v>
      </c>
      <c r="H169" s="185">
        <v>24</v>
      </c>
      <c r="I169" s="186"/>
      <c r="J169" s="185">
        <f>ROUND(I169*H169,3)</f>
        <v>0</v>
      </c>
      <c r="K169" s="187"/>
      <c r="L169" s="33"/>
      <c r="M169" s="188" t="s">
        <v>1</v>
      </c>
      <c r="N169" s="189" t="s">
        <v>43</v>
      </c>
      <c r="O169" s="58"/>
      <c r="P169" s="190">
        <f>O169*H169</f>
        <v>0</v>
      </c>
      <c r="Q169" s="190">
        <v>0.12662000000000001</v>
      </c>
      <c r="R169" s="190">
        <f>Q169*H169</f>
        <v>3.0388800000000002</v>
      </c>
      <c r="S169" s="190">
        <v>0</v>
      </c>
      <c r="T169" s="191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92" t="s">
        <v>204</v>
      </c>
      <c r="AT169" s="192" t="s">
        <v>200</v>
      </c>
      <c r="AU169" s="192" t="s">
        <v>177</v>
      </c>
      <c r="AY169" s="16" t="s">
        <v>197</v>
      </c>
      <c r="BE169" s="98">
        <f>IF(N169="základná",J169,0)</f>
        <v>0</v>
      </c>
      <c r="BF169" s="98">
        <f>IF(N169="znížená",J169,0)</f>
        <v>0</v>
      </c>
      <c r="BG169" s="98">
        <f>IF(N169="zákl. prenesená",J169,0)</f>
        <v>0</v>
      </c>
      <c r="BH169" s="98">
        <f>IF(N169="zníž. prenesená",J169,0)</f>
        <v>0</v>
      </c>
      <c r="BI169" s="98">
        <f>IF(N169="nulová",J169,0)</f>
        <v>0</v>
      </c>
      <c r="BJ169" s="16" t="s">
        <v>177</v>
      </c>
      <c r="BK169" s="193">
        <f>ROUND(I169*H169,3)</f>
        <v>0</v>
      </c>
      <c r="BL169" s="16" t="s">
        <v>204</v>
      </c>
      <c r="BM169" s="192" t="s">
        <v>894</v>
      </c>
    </row>
    <row r="170" spans="1:65" s="13" customFormat="1" x14ac:dyDescent="0.2">
      <c r="B170" s="194"/>
      <c r="D170" s="195" t="s">
        <v>206</v>
      </c>
      <c r="E170" s="196" t="s">
        <v>1</v>
      </c>
      <c r="F170" s="197" t="s">
        <v>895</v>
      </c>
      <c r="H170" s="198">
        <v>24</v>
      </c>
      <c r="I170" s="199"/>
      <c r="L170" s="194"/>
      <c r="M170" s="200"/>
      <c r="N170" s="201"/>
      <c r="O170" s="201"/>
      <c r="P170" s="201"/>
      <c r="Q170" s="201"/>
      <c r="R170" s="201"/>
      <c r="S170" s="201"/>
      <c r="T170" s="202"/>
      <c r="AT170" s="196" t="s">
        <v>206</v>
      </c>
      <c r="AU170" s="196" t="s">
        <v>177</v>
      </c>
      <c r="AV170" s="13" t="s">
        <v>177</v>
      </c>
      <c r="AW170" s="13" t="s">
        <v>3</v>
      </c>
      <c r="AX170" s="13" t="s">
        <v>85</v>
      </c>
      <c r="AY170" s="196" t="s">
        <v>197</v>
      </c>
    </row>
    <row r="171" spans="1:65" s="2" customFormat="1" ht="16.5" customHeight="1" x14ac:dyDescent="0.2">
      <c r="A171" s="32"/>
      <c r="B171" s="149"/>
      <c r="C171" s="203" t="s">
        <v>253</v>
      </c>
      <c r="D171" s="203" t="s">
        <v>369</v>
      </c>
      <c r="E171" s="204" t="s">
        <v>896</v>
      </c>
      <c r="F171" s="205" t="s">
        <v>897</v>
      </c>
      <c r="G171" s="206" t="s">
        <v>256</v>
      </c>
      <c r="H171" s="207">
        <v>25</v>
      </c>
      <c r="I171" s="208"/>
      <c r="J171" s="207">
        <f>ROUND(I171*H171,3)</f>
        <v>0</v>
      </c>
      <c r="K171" s="209"/>
      <c r="L171" s="210"/>
      <c r="M171" s="211" t="s">
        <v>1</v>
      </c>
      <c r="N171" s="212" t="s">
        <v>43</v>
      </c>
      <c r="O171" s="58"/>
      <c r="P171" s="190">
        <f>O171*H171</f>
        <v>0</v>
      </c>
      <c r="Q171" s="190">
        <v>2.1999999999999999E-2</v>
      </c>
      <c r="R171" s="190">
        <f>Q171*H171</f>
        <v>0.54999999999999993</v>
      </c>
      <c r="S171" s="190">
        <v>0</v>
      </c>
      <c r="T171" s="191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92" t="s">
        <v>248</v>
      </c>
      <c r="AT171" s="192" t="s">
        <v>369</v>
      </c>
      <c r="AU171" s="192" t="s">
        <v>177</v>
      </c>
      <c r="AY171" s="16" t="s">
        <v>197</v>
      </c>
      <c r="BE171" s="98">
        <f>IF(N171="základná",J171,0)</f>
        <v>0</v>
      </c>
      <c r="BF171" s="98">
        <f>IF(N171="znížená",J171,0)</f>
        <v>0</v>
      </c>
      <c r="BG171" s="98">
        <f>IF(N171="zákl. prenesená",J171,0)</f>
        <v>0</v>
      </c>
      <c r="BH171" s="98">
        <f>IF(N171="zníž. prenesená",J171,0)</f>
        <v>0</v>
      </c>
      <c r="BI171" s="98">
        <f>IF(N171="nulová",J171,0)</f>
        <v>0</v>
      </c>
      <c r="BJ171" s="16" t="s">
        <v>177</v>
      </c>
      <c r="BK171" s="193">
        <f>ROUND(I171*H171,3)</f>
        <v>0</v>
      </c>
      <c r="BL171" s="16" t="s">
        <v>204</v>
      </c>
      <c r="BM171" s="192" t="s">
        <v>898</v>
      </c>
    </row>
    <row r="172" spans="1:65" s="2" customFormat="1" ht="24" customHeight="1" x14ac:dyDescent="0.2">
      <c r="A172" s="32"/>
      <c r="B172" s="149"/>
      <c r="C172" s="181" t="s">
        <v>258</v>
      </c>
      <c r="D172" s="181" t="s">
        <v>200</v>
      </c>
      <c r="E172" s="182" t="s">
        <v>842</v>
      </c>
      <c r="F172" s="183" t="s">
        <v>843</v>
      </c>
      <c r="G172" s="184" t="s">
        <v>203</v>
      </c>
      <c r="H172" s="185">
        <v>0.54</v>
      </c>
      <c r="I172" s="186"/>
      <c r="J172" s="185">
        <f>ROUND(I172*H172,3)</f>
        <v>0</v>
      </c>
      <c r="K172" s="187"/>
      <c r="L172" s="33"/>
      <c r="M172" s="188" t="s">
        <v>1</v>
      </c>
      <c r="N172" s="189" t="s">
        <v>43</v>
      </c>
      <c r="O172" s="58"/>
      <c r="P172" s="190">
        <f>O172*H172</f>
        <v>0</v>
      </c>
      <c r="Q172" s="190">
        <v>2.2151299999999998</v>
      </c>
      <c r="R172" s="190">
        <f>Q172*H172</f>
        <v>1.1961702000000001</v>
      </c>
      <c r="S172" s="190">
        <v>0</v>
      </c>
      <c r="T172" s="191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92" t="s">
        <v>204</v>
      </c>
      <c r="AT172" s="192" t="s">
        <v>200</v>
      </c>
      <c r="AU172" s="192" t="s">
        <v>177</v>
      </c>
      <c r="AY172" s="16" t="s">
        <v>197</v>
      </c>
      <c r="BE172" s="98">
        <f>IF(N172="základná",J172,0)</f>
        <v>0</v>
      </c>
      <c r="BF172" s="98">
        <f>IF(N172="znížená",J172,0)</f>
        <v>0</v>
      </c>
      <c r="BG172" s="98">
        <f>IF(N172="zákl. prenesená",J172,0)</f>
        <v>0</v>
      </c>
      <c r="BH172" s="98">
        <f>IF(N172="zníž. prenesená",J172,0)</f>
        <v>0</v>
      </c>
      <c r="BI172" s="98">
        <f>IF(N172="nulová",J172,0)</f>
        <v>0</v>
      </c>
      <c r="BJ172" s="16" t="s">
        <v>177</v>
      </c>
      <c r="BK172" s="193">
        <f>ROUND(I172*H172,3)</f>
        <v>0</v>
      </c>
      <c r="BL172" s="16" t="s">
        <v>204</v>
      </c>
      <c r="BM172" s="192" t="s">
        <v>899</v>
      </c>
    </row>
    <row r="173" spans="1:65" s="13" customFormat="1" x14ac:dyDescent="0.2">
      <c r="B173" s="194"/>
      <c r="D173" s="195" t="s">
        <v>206</v>
      </c>
      <c r="E173" s="196" t="s">
        <v>1</v>
      </c>
      <c r="F173" s="197" t="s">
        <v>900</v>
      </c>
      <c r="H173" s="198">
        <v>0.54</v>
      </c>
      <c r="I173" s="199"/>
      <c r="L173" s="194"/>
      <c r="M173" s="200"/>
      <c r="N173" s="201"/>
      <c r="O173" s="201"/>
      <c r="P173" s="201"/>
      <c r="Q173" s="201"/>
      <c r="R173" s="201"/>
      <c r="S173" s="201"/>
      <c r="T173" s="202"/>
      <c r="AT173" s="196" t="s">
        <v>206</v>
      </c>
      <c r="AU173" s="196" t="s">
        <v>177</v>
      </c>
      <c r="AV173" s="13" t="s">
        <v>177</v>
      </c>
      <c r="AW173" s="13" t="s">
        <v>3</v>
      </c>
      <c r="AX173" s="13" t="s">
        <v>85</v>
      </c>
      <c r="AY173" s="196" t="s">
        <v>197</v>
      </c>
    </row>
    <row r="174" spans="1:65" s="12" customFormat="1" ht="26" customHeight="1" x14ac:dyDescent="0.35">
      <c r="B174" s="168"/>
      <c r="D174" s="169" t="s">
        <v>76</v>
      </c>
      <c r="E174" s="170" t="s">
        <v>315</v>
      </c>
      <c r="F174" s="170" t="s">
        <v>517</v>
      </c>
      <c r="I174" s="171"/>
      <c r="J174" s="172">
        <f>BK174</f>
        <v>0</v>
      </c>
      <c r="L174" s="168"/>
      <c r="M174" s="173"/>
      <c r="N174" s="174"/>
      <c r="O174" s="174"/>
      <c r="P174" s="175">
        <f>P175</f>
        <v>0</v>
      </c>
      <c r="Q174" s="174"/>
      <c r="R174" s="175">
        <f>R175</f>
        <v>0</v>
      </c>
      <c r="S174" s="174"/>
      <c r="T174" s="176">
        <f>T175</f>
        <v>0</v>
      </c>
      <c r="AR174" s="169" t="s">
        <v>85</v>
      </c>
      <c r="AT174" s="177" t="s">
        <v>76</v>
      </c>
      <c r="AU174" s="177" t="s">
        <v>77</v>
      </c>
      <c r="AY174" s="169" t="s">
        <v>197</v>
      </c>
      <c r="BK174" s="178">
        <f>BK175</f>
        <v>0</v>
      </c>
    </row>
    <row r="175" spans="1:65" s="12" customFormat="1" ht="22.75" customHeight="1" x14ac:dyDescent="0.25">
      <c r="B175" s="168"/>
      <c r="D175" s="169" t="s">
        <v>76</v>
      </c>
      <c r="E175" s="179" t="s">
        <v>524</v>
      </c>
      <c r="F175" s="179" t="s">
        <v>331</v>
      </c>
      <c r="I175" s="171"/>
      <c r="J175" s="180">
        <f>BK175</f>
        <v>0</v>
      </c>
      <c r="L175" s="168"/>
      <c r="M175" s="173"/>
      <c r="N175" s="174"/>
      <c r="O175" s="174"/>
      <c r="P175" s="175">
        <f>P176</f>
        <v>0</v>
      </c>
      <c r="Q175" s="174"/>
      <c r="R175" s="175">
        <f>R176</f>
        <v>0</v>
      </c>
      <c r="S175" s="174"/>
      <c r="T175" s="176">
        <f>T176</f>
        <v>0</v>
      </c>
      <c r="AR175" s="169" t="s">
        <v>85</v>
      </c>
      <c r="AT175" s="177" t="s">
        <v>76</v>
      </c>
      <c r="AU175" s="177" t="s">
        <v>85</v>
      </c>
      <c r="AY175" s="169" t="s">
        <v>197</v>
      </c>
      <c r="BK175" s="178">
        <f>BK176</f>
        <v>0</v>
      </c>
    </row>
    <row r="176" spans="1:65" s="2" customFormat="1" ht="24" customHeight="1" x14ac:dyDescent="0.2">
      <c r="A176" s="32"/>
      <c r="B176" s="149"/>
      <c r="C176" s="181" t="s">
        <v>263</v>
      </c>
      <c r="D176" s="181" t="s">
        <v>200</v>
      </c>
      <c r="E176" s="182" t="s">
        <v>901</v>
      </c>
      <c r="F176" s="183" t="s">
        <v>902</v>
      </c>
      <c r="G176" s="184" t="s">
        <v>335</v>
      </c>
      <c r="H176" s="185">
        <v>49.997</v>
      </c>
      <c r="I176" s="186"/>
      <c r="J176" s="185">
        <f>ROUND(I176*H176,3)</f>
        <v>0</v>
      </c>
      <c r="K176" s="187"/>
      <c r="L176" s="33"/>
      <c r="M176" s="188" t="s">
        <v>1</v>
      </c>
      <c r="N176" s="189" t="s">
        <v>43</v>
      </c>
      <c r="O176" s="58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92" t="s">
        <v>204</v>
      </c>
      <c r="AT176" s="192" t="s">
        <v>200</v>
      </c>
      <c r="AU176" s="192" t="s">
        <v>177</v>
      </c>
      <c r="AY176" s="16" t="s">
        <v>197</v>
      </c>
      <c r="BE176" s="98">
        <f>IF(N176="základná",J176,0)</f>
        <v>0</v>
      </c>
      <c r="BF176" s="98">
        <f>IF(N176="znížená",J176,0)</f>
        <v>0</v>
      </c>
      <c r="BG176" s="98">
        <f>IF(N176="zákl. prenesená",J176,0)</f>
        <v>0</v>
      </c>
      <c r="BH176" s="98">
        <f>IF(N176="zníž. prenesená",J176,0)</f>
        <v>0</v>
      </c>
      <c r="BI176" s="98">
        <f>IF(N176="nulová",J176,0)</f>
        <v>0</v>
      </c>
      <c r="BJ176" s="16" t="s">
        <v>177</v>
      </c>
      <c r="BK176" s="193">
        <f>ROUND(I176*H176,3)</f>
        <v>0</v>
      </c>
      <c r="BL176" s="16" t="s">
        <v>204</v>
      </c>
      <c r="BM176" s="192" t="s">
        <v>903</v>
      </c>
    </row>
    <row r="177" spans="1:65" s="12" customFormat="1" ht="26" customHeight="1" x14ac:dyDescent="0.35">
      <c r="B177" s="168"/>
      <c r="D177" s="169" t="s">
        <v>76</v>
      </c>
      <c r="E177" s="170" t="s">
        <v>368</v>
      </c>
      <c r="F177" s="170" t="s">
        <v>904</v>
      </c>
      <c r="I177" s="171"/>
      <c r="J177" s="172">
        <f>BK177</f>
        <v>0</v>
      </c>
      <c r="L177" s="168"/>
      <c r="M177" s="173"/>
      <c r="N177" s="174"/>
      <c r="O177" s="174"/>
      <c r="P177" s="175">
        <f>P178+P183</f>
        <v>0</v>
      </c>
      <c r="Q177" s="174"/>
      <c r="R177" s="175">
        <f>R178+R183</f>
        <v>44.886527000000001</v>
      </c>
      <c r="S177" s="174"/>
      <c r="T177" s="176">
        <f>T178+T183</f>
        <v>0</v>
      </c>
      <c r="AR177" s="169" t="s">
        <v>85</v>
      </c>
      <c r="AT177" s="177" t="s">
        <v>76</v>
      </c>
      <c r="AU177" s="177" t="s">
        <v>77</v>
      </c>
      <c r="AY177" s="169" t="s">
        <v>197</v>
      </c>
      <c r="BK177" s="178">
        <f>BK178+BK183</f>
        <v>0</v>
      </c>
    </row>
    <row r="178" spans="1:65" s="12" customFormat="1" ht="22.75" customHeight="1" x14ac:dyDescent="0.25">
      <c r="B178" s="168"/>
      <c r="D178" s="169" t="s">
        <v>76</v>
      </c>
      <c r="E178" s="179" t="s">
        <v>905</v>
      </c>
      <c r="F178" s="179" t="s">
        <v>906</v>
      </c>
      <c r="I178" s="171"/>
      <c r="J178" s="180">
        <f>BK178</f>
        <v>0</v>
      </c>
      <c r="L178" s="168"/>
      <c r="M178" s="173"/>
      <c r="N178" s="174"/>
      <c r="O178" s="174"/>
      <c r="P178" s="175">
        <f>SUM(P179:P182)</f>
        <v>0</v>
      </c>
      <c r="Q178" s="174"/>
      <c r="R178" s="175">
        <f>SUM(R179:R182)</f>
        <v>44.856000000000002</v>
      </c>
      <c r="S178" s="174"/>
      <c r="T178" s="176">
        <f>SUM(T179:T182)</f>
        <v>0</v>
      </c>
      <c r="AR178" s="169" t="s">
        <v>85</v>
      </c>
      <c r="AT178" s="177" t="s">
        <v>76</v>
      </c>
      <c r="AU178" s="177" t="s">
        <v>85</v>
      </c>
      <c r="AY178" s="169" t="s">
        <v>197</v>
      </c>
      <c r="BK178" s="178">
        <f>SUM(BK179:BK182)</f>
        <v>0</v>
      </c>
    </row>
    <row r="179" spans="1:65" s="2" customFormat="1" ht="24" customHeight="1" x14ac:dyDescent="0.2">
      <c r="A179" s="32"/>
      <c r="B179" s="149"/>
      <c r="C179" s="181" t="s">
        <v>268</v>
      </c>
      <c r="D179" s="181" t="s">
        <v>200</v>
      </c>
      <c r="E179" s="182" t="s">
        <v>907</v>
      </c>
      <c r="F179" s="183" t="s">
        <v>908</v>
      </c>
      <c r="G179" s="184" t="s">
        <v>271</v>
      </c>
      <c r="H179" s="185">
        <v>31.15</v>
      </c>
      <c r="I179" s="186"/>
      <c r="J179" s="185">
        <f>ROUND(I179*H179,3)</f>
        <v>0</v>
      </c>
      <c r="K179" s="187"/>
      <c r="L179" s="33"/>
      <c r="M179" s="188" t="s">
        <v>1</v>
      </c>
      <c r="N179" s="189" t="s">
        <v>43</v>
      </c>
      <c r="O179" s="58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92" t="s">
        <v>204</v>
      </c>
      <c r="AT179" s="192" t="s">
        <v>200</v>
      </c>
      <c r="AU179" s="192" t="s">
        <v>177</v>
      </c>
      <c r="AY179" s="16" t="s">
        <v>197</v>
      </c>
      <c r="BE179" s="98">
        <f>IF(N179="základná",J179,0)</f>
        <v>0</v>
      </c>
      <c r="BF179" s="98">
        <f>IF(N179="znížená",J179,0)</f>
        <v>0</v>
      </c>
      <c r="BG179" s="98">
        <f>IF(N179="zákl. prenesená",J179,0)</f>
        <v>0</v>
      </c>
      <c r="BH179" s="98">
        <f>IF(N179="zníž. prenesená",J179,0)</f>
        <v>0</v>
      </c>
      <c r="BI179" s="98">
        <f>IF(N179="nulová",J179,0)</f>
        <v>0</v>
      </c>
      <c r="BJ179" s="16" t="s">
        <v>177</v>
      </c>
      <c r="BK179" s="193">
        <f>ROUND(I179*H179,3)</f>
        <v>0</v>
      </c>
      <c r="BL179" s="16" t="s">
        <v>204</v>
      </c>
      <c r="BM179" s="192" t="s">
        <v>909</v>
      </c>
    </row>
    <row r="180" spans="1:65" s="13" customFormat="1" x14ac:dyDescent="0.2">
      <c r="B180" s="194"/>
      <c r="D180" s="195" t="s">
        <v>206</v>
      </c>
      <c r="E180" s="196" t="s">
        <v>1</v>
      </c>
      <c r="F180" s="197" t="s">
        <v>910</v>
      </c>
      <c r="H180" s="198">
        <v>31.15</v>
      </c>
      <c r="I180" s="199"/>
      <c r="L180" s="194"/>
      <c r="M180" s="200"/>
      <c r="N180" s="201"/>
      <c r="O180" s="201"/>
      <c r="P180" s="201"/>
      <c r="Q180" s="201"/>
      <c r="R180" s="201"/>
      <c r="S180" s="201"/>
      <c r="T180" s="202"/>
      <c r="AT180" s="196" t="s">
        <v>206</v>
      </c>
      <c r="AU180" s="196" t="s">
        <v>177</v>
      </c>
      <c r="AV180" s="13" t="s">
        <v>177</v>
      </c>
      <c r="AW180" s="13" t="s">
        <v>3</v>
      </c>
      <c r="AX180" s="13" t="s">
        <v>85</v>
      </c>
      <c r="AY180" s="196" t="s">
        <v>197</v>
      </c>
    </row>
    <row r="181" spans="1:65" s="2" customFormat="1" ht="16.5" customHeight="1" x14ac:dyDescent="0.2">
      <c r="A181" s="32"/>
      <c r="B181" s="149"/>
      <c r="C181" s="203" t="s">
        <v>276</v>
      </c>
      <c r="D181" s="203" t="s">
        <v>369</v>
      </c>
      <c r="E181" s="204" t="s">
        <v>911</v>
      </c>
      <c r="F181" s="205" t="s">
        <v>912</v>
      </c>
      <c r="G181" s="206" t="s">
        <v>335</v>
      </c>
      <c r="H181" s="207">
        <v>44.856000000000002</v>
      </c>
      <c r="I181" s="208"/>
      <c r="J181" s="207">
        <f>ROUND(I181*H181,3)</f>
        <v>0</v>
      </c>
      <c r="K181" s="209"/>
      <c r="L181" s="210"/>
      <c r="M181" s="211" t="s">
        <v>1</v>
      </c>
      <c r="N181" s="212" t="s">
        <v>43</v>
      </c>
      <c r="O181" s="58"/>
      <c r="P181" s="190">
        <f>O181*H181</f>
        <v>0</v>
      </c>
      <c r="Q181" s="190">
        <v>1</v>
      </c>
      <c r="R181" s="190">
        <f>Q181*H181</f>
        <v>44.856000000000002</v>
      </c>
      <c r="S181" s="190">
        <v>0</v>
      </c>
      <c r="T181" s="191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92" t="s">
        <v>248</v>
      </c>
      <c r="AT181" s="192" t="s">
        <v>369</v>
      </c>
      <c r="AU181" s="192" t="s">
        <v>177</v>
      </c>
      <c r="AY181" s="16" t="s">
        <v>197</v>
      </c>
      <c r="BE181" s="98">
        <f>IF(N181="základná",J181,0)</f>
        <v>0</v>
      </c>
      <c r="BF181" s="98">
        <f>IF(N181="znížená",J181,0)</f>
        <v>0</v>
      </c>
      <c r="BG181" s="98">
        <f>IF(N181="zákl. prenesená",J181,0)</f>
        <v>0</v>
      </c>
      <c r="BH181" s="98">
        <f>IF(N181="zníž. prenesená",J181,0)</f>
        <v>0</v>
      </c>
      <c r="BI181" s="98">
        <f>IF(N181="nulová",J181,0)</f>
        <v>0</v>
      </c>
      <c r="BJ181" s="16" t="s">
        <v>177</v>
      </c>
      <c r="BK181" s="193">
        <f>ROUND(I181*H181,3)</f>
        <v>0</v>
      </c>
      <c r="BL181" s="16" t="s">
        <v>204</v>
      </c>
      <c r="BM181" s="192" t="s">
        <v>913</v>
      </c>
    </row>
    <row r="182" spans="1:65" s="13" customFormat="1" x14ac:dyDescent="0.2">
      <c r="B182" s="194"/>
      <c r="D182" s="195" t="s">
        <v>206</v>
      </c>
      <c r="E182" s="196" t="s">
        <v>1</v>
      </c>
      <c r="F182" s="197" t="s">
        <v>914</v>
      </c>
      <c r="H182" s="198">
        <v>44.856000000000002</v>
      </c>
      <c r="I182" s="199"/>
      <c r="L182" s="194"/>
      <c r="M182" s="200"/>
      <c r="N182" s="201"/>
      <c r="O182" s="201"/>
      <c r="P182" s="201"/>
      <c r="Q182" s="201"/>
      <c r="R182" s="201"/>
      <c r="S182" s="201"/>
      <c r="T182" s="202"/>
      <c r="AT182" s="196" t="s">
        <v>206</v>
      </c>
      <c r="AU182" s="196" t="s">
        <v>177</v>
      </c>
      <c r="AV182" s="13" t="s">
        <v>177</v>
      </c>
      <c r="AW182" s="13" t="s">
        <v>3</v>
      </c>
      <c r="AX182" s="13" t="s">
        <v>85</v>
      </c>
      <c r="AY182" s="196" t="s">
        <v>197</v>
      </c>
    </row>
    <row r="183" spans="1:65" s="12" customFormat="1" ht="22.75" customHeight="1" x14ac:dyDescent="0.25">
      <c r="B183" s="168"/>
      <c r="D183" s="169" t="s">
        <v>76</v>
      </c>
      <c r="E183" s="179" t="s">
        <v>915</v>
      </c>
      <c r="F183" s="179" t="s">
        <v>916</v>
      </c>
      <c r="I183" s="171"/>
      <c r="J183" s="180">
        <f>BK183</f>
        <v>0</v>
      </c>
      <c r="L183" s="168"/>
      <c r="M183" s="173"/>
      <c r="N183" s="174"/>
      <c r="O183" s="174"/>
      <c r="P183" s="175">
        <f>SUM(P184:P185)</f>
        <v>0</v>
      </c>
      <c r="Q183" s="174"/>
      <c r="R183" s="175">
        <f>SUM(R184:R185)</f>
        <v>3.0526999999999999E-2</v>
      </c>
      <c r="S183" s="174"/>
      <c r="T183" s="176">
        <f>SUM(T184:T185)</f>
        <v>0</v>
      </c>
      <c r="AR183" s="169" t="s">
        <v>85</v>
      </c>
      <c r="AT183" s="177" t="s">
        <v>76</v>
      </c>
      <c r="AU183" s="177" t="s">
        <v>85</v>
      </c>
      <c r="AY183" s="169" t="s">
        <v>197</v>
      </c>
      <c r="BK183" s="178">
        <f>SUM(BK184:BK185)</f>
        <v>0</v>
      </c>
    </row>
    <row r="184" spans="1:65" s="2" customFormat="1" ht="36" customHeight="1" x14ac:dyDescent="0.2">
      <c r="A184" s="32"/>
      <c r="B184" s="149"/>
      <c r="C184" s="181" t="s">
        <v>281</v>
      </c>
      <c r="D184" s="181" t="s">
        <v>200</v>
      </c>
      <c r="E184" s="182" t="s">
        <v>917</v>
      </c>
      <c r="F184" s="183" t="s">
        <v>918</v>
      </c>
      <c r="G184" s="184" t="s">
        <v>271</v>
      </c>
      <c r="H184" s="185">
        <v>31.15</v>
      </c>
      <c r="I184" s="186"/>
      <c r="J184" s="185">
        <f>ROUND(I184*H184,3)</f>
        <v>0</v>
      </c>
      <c r="K184" s="187"/>
      <c r="L184" s="33"/>
      <c r="M184" s="188" t="s">
        <v>1</v>
      </c>
      <c r="N184" s="189" t="s">
        <v>43</v>
      </c>
      <c r="O184" s="58"/>
      <c r="P184" s="190">
        <f>O184*H184</f>
        <v>0</v>
      </c>
      <c r="Q184" s="190">
        <v>0</v>
      </c>
      <c r="R184" s="190">
        <f>Q184*H184</f>
        <v>0</v>
      </c>
      <c r="S184" s="190">
        <v>0</v>
      </c>
      <c r="T184" s="191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92" t="s">
        <v>204</v>
      </c>
      <c r="AT184" s="192" t="s">
        <v>200</v>
      </c>
      <c r="AU184" s="192" t="s">
        <v>177</v>
      </c>
      <c r="AY184" s="16" t="s">
        <v>197</v>
      </c>
      <c r="BE184" s="98">
        <f>IF(N184="základná",J184,0)</f>
        <v>0</v>
      </c>
      <c r="BF184" s="98">
        <f>IF(N184="znížená",J184,0)</f>
        <v>0</v>
      </c>
      <c r="BG184" s="98">
        <f>IF(N184="zákl. prenesená",J184,0)</f>
        <v>0</v>
      </c>
      <c r="BH184" s="98">
        <f>IF(N184="zníž. prenesená",J184,0)</f>
        <v>0</v>
      </c>
      <c r="BI184" s="98">
        <f>IF(N184="nulová",J184,0)</f>
        <v>0</v>
      </c>
      <c r="BJ184" s="16" t="s">
        <v>177</v>
      </c>
      <c r="BK184" s="193">
        <f>ROUND(I184*H184,3)</f>
        <v>0</v>
      </c>
      <c r="BL184" s="16" t="s">
        <v>204</v>
      </c>
      <c r="BM184" s="192" t="s">
        <v>919</v>
      </c>
    </row>
    <row r="185" spans="1:65" s="2" customFormat="1" ht="24" customHeight="1" x14ac:dyDescent="0.2">
      <c r="A185" s="32"/>
      <c r="B185" s="149"/>
      <c r="C185" s="203" t="s">
        <v>285</v>
      </c>
      <c r="D185" s="203" t="s">
        <v>369</v>
      </c>
      <c r="E185" s="204" t="s">
        <v>920</v>
      </c>
      <c r="F185" s="205" t="s">
        <v>921</v>
      </c>
      <c r="G185" s="206" t="s">
        <v>271</v>
      </c>
      <c r="H185" s="207">
        <v>31.15</v>
      </c>
      <c r="I185" s="208"/>
      <c r="J185" s="207">
        <f>ROUND(I185*H185,3)</f>
        <v>0</v>
      </c>
      <c r="K185" s="209"/>
      <c r="L185" s="210"/>
      <c r="M185" s="211" t="s">
        <v>1</v>
      </c>
      <c r="N185" s="212" t="s">
        <v>43</v>
      </c>
      <c r="O185" s="58"/>
      <c r="P185" s="190">
        <f>O185*H185</f>
        <v>0</v>
      </c>
      <c r="Q185" s="190">
        <v>9.7999999999999997E-4</v>
      </c>
      <c r="R185" s="190">
        <f>Q185*H185</f>
        <v>3.0526999999999999E-2</v>
      </c>
      <c r="S185" s="190">
        <v>0</v>
      </c>
      <c r="T185" s="19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92" t="s">
        <v>248</v>
      </c>
      <c r="AT185" s="192" t="s">
        <v>369</v>
      </c>
      <c r="AU185" s="192" t="s">
        <v>177</v>
      </c>
      <c r="AY185" s="16" t="s">
        <v>197</v>
      </c>
      <c r="BE185" s="98">
        <f>IF(N185="základná",J185,0)</f>
        <v>0</v>
      </c>
      <c r="BF185" s="98">
        <f>IF(N185="znížená",J185,0)</f>
        <v>0</v>
      </c>
      <c r="BG185" s="98">
        <f>IF(N185="zákl. prenesená",J185,0)</f>
        <v>0</v>
      </c>
      <c r="BH185" s="98">
        <f>IF(N185="zníž. prenesená",J185,0)</f>
        <v>0</v>
      </c>
      <c r="BI185" s="98">
        <f>IF(N185="nulová",J185,0)</f>
        <v>0</v>
      </c>
      <c r="BJ185" s="16" t="s">
        <v>177</v>
      </c>
      <c r="BK185" s="193">
        <f>ROUND(I185*H185,3)</f>
        <v>0</v>
      </c>
      <c r="BL185" s="16" t="s">
        <v>204</v>
      </c>
      <c r="BM185" s="192" t="s">
        <v>922</v>
      </c>
    </row>
    <row r="186" spans="1:65" s="12" customFormat="1" ht="26" customHeight="1" x14ac:dyDescent="0.35">
      <c r="B186" s="168"/>
      <c r="D186" s="169" t="s">
        <v>76</v>
      </c>
      <c r="E186" s="170" t="s">
        <v>368</v>
      </c>
      <c r="F186" s="170" t="s">
        <v>904</v>
      </c>
      <c r="I186" s="171"/>
      <c r="J186" s="172">
        <f>BK186</f>
        <v>0</v>
      </c>
      <c r="L186" s="168"/>
      <c r="M186" s="173"/>
      <c r="N186" s="174"/>
      <c r="O186" s="174"/>
      <c r="P186" s="175">
        <f>P187</f>
        <v>0</v>
      </c>
      <c r="Q186" s="174"/>
      <c r="R186" s="175">
        <f>R187</f>
        <v>0</v>
      </c>
      <c r="S186" s="174"/>
      <c r="T186" s="176">
        <f>T187</f>
        <v>0</v>
      </c>
      <c r="AR186" s="169" t="s">
        <v>85</v>
      </c>
      <c r="AT186" s="177" t="s">
        <v>76</v>
      </c>
      <c r="AU186" s="177" t="s">
        <v>77</v>
      </c>
      <c r="AY186" s="169" t="s">
        <v>197</v>
      </c>
      <c r="BK186" s="178">
        <f>BK187</f>
        <v>0</v>
      </c>
    </row>
    <row r="187" spans="1:65" s="12" customFormat="1" ht="22.75" customHeight="1" x14ac:dyDescent="0.25">
      <c r="B187" s="168"/>
      <c r="D187" s="169" t="s">
        <v>76</v>
      </c>
      <c r="E187" s="179" t="s">
        <v>923</v>
      </c>
      <c r="F187" s="179" t="s">
        <v>331</v>
      </c>
      <c r="I187" s="171"/>
      <c r="J187" s="180">
        <f>BK187</f>
        <v>0</v>
      </c>
      <c r="L187" s="168"/>
      <c r="M187" s="173"/>
      <c r="N187" s="174"/>
      <c r="O187" s="174"/>
      <c r="P187" s="175">
        <f>P188</f>
        <v>0</v>
      </c>
      <c r="Q187" s="174"/>
      <c r="R187" s="175">
        <f>R188</f>
        <v>0</v>
      </c>
      <c r="S187" s="174"/>
      <c r="T187" s="176">
        <f>T188</f>
        <v>0</v>
      </c>
      <c r="AR187" s="169" t="s">
        <v>85</v>
      </c>
      <c r="AT187" s="177" t="s">
        <v>76</v>
      </c>
      <c r="AU187" s="177" t="s">
        <v>85</v>
      </c>
      <c r="AY187" s="169" t="s">
        <v>197</v>
      </c>
      <c r="BK187" s="178">
        <f>BK188</f>
        <v>0</v>
      </c>
    </row>
    <row r="188" spans="1:65" s="2" customFormat="1" ht="24" customHeight="1" x14ac:dyDescent="0.2">
      <c r="A188" s="32"/>
      <c r="B188" s="149"/>
      <c r="C188" s="181" t="s">
        <v>290</v>
      </c>
      <c r="D188" s="181" t="s">
        <v>200</v>
      </c>
      <c r="E188" s="182" t="s">
        <v>924</v>
      </c>
      <c r="F188" s="183" t="s">
        <v>925</v>
      </c>
      <c r="G188" s="184" t="s">
        <v>335</v>
      </c>
      <c r="H188" s="185">
        <v>45.762</v>
      </c>
      <c r="I188" s="186"/>
      <c r="J188" s="185">
        <f>ROUND(I188*H188,3)</f>
        <v>0</v>
      </c>
      <c r="K188" s="187"/>
      <c r="L188" s="33"/>
      <c r="M188" s="188" t="s">
        <v>1</v>
      </c>
      <c r="N188" s="189" t="s">
        <v>43</v>
      </c>
      <c r="O188" s="58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92" t="s">
        <v>204</v>
      </c>
      <c r="AT188" s="192" t="s">
        <v>200</v>
      </c>
      <c r="AU188" s="192" t="s">
        <v>177</v>
      </c>
      <c r="AY188" s="16" t="s">
        <v>197</v>
      </c>
      <c r="BE188" s="98">
        <f>IF(N188="základná",J188,0)</f>
        <v>0</v>
      </c>
      <c r="BF188" s="98">
        <f>IF(N188="znížená",J188,0)</f>
        <v>0</v>
      </c>
      <c r="BG188" s="98">
        <f>IF(N188="zákl. prenesená",J188,0)</f>
        <v>0</v>
      </c>
      <c r="BH188" s="98">
        <f>IF(N188="zníž. prenesená",J188,0)</f>
        <v>0</v>
      </c>
      <c r="BI188" s="98">
        <f>IF(N188="nulová",J188,0)</f>
        <v>0</v>
      </c>
      <c r="BJ188" s="16" t="s">
        <v>177</v>
      </c>
      <c r="BK188" s="193">
        <f>ROUND(I188*H188,3)</f>
        <v>0</v>
      </c>
      <c r="BL188" s="16" t="s">
        <v>204</v>
      </c>
      <c r="BM188" s="192" t="s">
        <v>926</v>
      </c>
    </row>
    <row r="189" spans="1:65" s="12" customFormat="1" ht="26" customHeight="1" x14ac:dyDescent="0.35">
      <c r="B189" s="168"/>
      <c r="D189" s="169" t="s">
        <v>76</v>
      </c>
      <c r="E189" s="170" t="s">
        <v>532</v>
      </c>
      <c r="F189" s="170" t="s">
        <v>541</v>
      </c>
      <c r="I189" s="171"/>
      <c r="J189" s="172">
        <f>BK189</f>
        <v>0</v>
      </c>
      <c r="L189" s="168"/>
      <c r="M189" s="173"/>
      <c r="N189" s="174"/>
      <c r="O189" s="174"/>
      <c r="P189" s="175">
        <f>P190</f>
        <v>0</v>
      </c>
      <c r="Q189" s="174"/>
      <c r="R189" s="175">
        <f>R190</f>
        <v>0.34616240000000004</v>
      </c>
      <c r="S189" s="174"/>
      <c r="T189" s="176">
        <f>T190</f>
        <v>0</v>
      </c>
      <c r="AR189" s="169" t="s">
        <v>85</v>
      </c>
      <c r="AT189" s="177" t="s">
        <v>76</v>
      </c>
      <c r="AU189" s="177" t="s">
        <v>77</v>
      </c>
      <c r="AY189" s="169" t="s">
        <v>197</v>
      </c>
      <c r="BK189" s="178">
        <f>BK190</f>
        <v>0</v>
      </c>
    </row>
    <row r="190" spans="1:65" s="12" customFormat="1" ht="22.75" customHeight="1" x14ac:dyDescent="0.25">
      <c r="B190" s="168"/>
      <c r="D190" s="169" t="s">
        <v>76</v>
      </c>
      <c r="E190" s="179" t="s">
        <v>542</v>
      </c>
      <c r="F190" s="179" t="s">
        <v>543</v>
      </c>
      <c r="I190" s="171"/>
      <c r="J190" s="180">
        <f>BK190</f>
        <v>0</v>
      </c>
      <c r="L190" s="168"/>
      <c r="M190" s="173"/>
      <c r="N190" s="174"/>
      <c r="O190" s="174"/>
      <c r="P190" s="175">
        <f>SUM(P191:P207)</f>
        <v>0</v>
      </c>
      <c r="Q190" s="174"/>
      <c r="R190" s="175">
        <f>SUM(R191:R207)</f>
        <v>0.34616240000000004</v>
      </c>
      <c r="S190" s="174"/>
      <c r="T190" s="176">
        <f>SUM(T191:T207)</f>
        <v>0</v>
      </c>
      <c r="AR190" s="169" t="s">
        <v>85</v>
      </c>
      <c r="AT190" s="177" t="s">
        <v>76</v>
      </c>
      <c r="AU190" s="177" t="s">
        <v>85</v>
      </c>
      <c r="AY190" s="169" t="s">
        <v>197</v>
      </c>
      <c r="BK190" s="178">
        <f>SUM(BK191:BK207)</f>
        <v>0</v>
      </c>
    </row>
    <row r="191" spans="1:65" s="2" customFormat="1" ht="24" customHeight="1" x14ac:dyDescent="0.2">
      <c r="A191" s="32"/>
      <c r="B191" s="149"/>
      <c r="C191" s="181" t="s">
        <v>294</v>
      </c>
      <c r="D191" s="181" t="s">
        <v>200</v>
      </c>
      <c r="E191" s="182" t="s">
        <v>927</v>
      </c>
      <c r="F191" s="183" t="s">
        <v>928</v>
      </c>
      <c r="G191" s="184" t="s">
        <v>224</v>
      </c>
      <c r="H191" s="185">
        <v>31.74</v>
      </c>
      <c r="I191" s="186"/>
      <c r="J191" s="185">
        <f>ROUND(I191*H191,3)</f>
        <v>0</v>
      </c>
      <c r="K191" s="187"/>
      <c r="L191" s="33"/>
      <c r="M191" s="188" t="s">
        <v>1</v>
      </c>
      <c r="N191" s="189" t="s">
        <v>43</v>
      </c>
      <c r="O191" s="58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92" t="s">
        <v>204</v>
      </c>
      <c r="AT191" s="192" t="s">
        <v>200</v>
      </c>
      <c r="AU191" s="192" t="s">
        <v>177</v>
      </c>
      <c r="AY191" s="16" t="s">
        <v>197</v>
      </c>
      <c r="BE191" s="98">
        <f>IF(N191="základná",J191,0)</f>
        <v>0</v>
      </c>
      <c r="BF191" s="98">
        <f>IF(N191="znížená",J191,0)</f>
        <v>0</v>
      </c>
      <c r="BG191" s="98">
        <f>IF(N191="zákl. prenesená",J191,0)</f>
        <v>0</v>
      </c>
      <c r="BH191" s="98">
        <f>IF(N191="zníž. prenesená",J191,0)</f>
        <v>0</v>
      </c>
      <c r="BI191" s="98">
        <f>IF(N191="nulová",J191,0)</f>
        <v>0</v>
      </c>
      <c r="BJ191" s="16" t="s">
        <v>177</v>
      </c>
      <c r="BK191" s="193">
        <f>ROUND(I191*H191,3)</f>
        <v>0</v>
      </c>
      <c r="BL191" s="16" t="s">
        <v>204</v>
      </c>
      <c r="BM191" s="192" t="s">
        <v>929</v>
      </c>
    </row>
    <row r="192" spans="1:65" s="2" customFormat="1" ht="16.5" customHeight="1" x14ac:dyDescent="0.2">
      <c r="A192" s="32"/>
      <c r="B192" s="149"/>
      <c r="C192" s="203" t="s">
        <v>298</v>
      </c>
      <c r="D192" s="203" t="s">
        <v>369</v>
      </c>
      <c r="E192" s="204" t="s">
        <v>550</v>
      </c>
      <c r="F192" s="205" t="s">
        <v>930</v>
      </c>
      <c r="G192" s="206" t="s">
        <v>335</v>
      </c>
      <c r="H192" s="207">
        <v>1.0999999999999999E-2</v>
      </c>
      <c r="I192" s="208"/>
      <c r="J192" s="207">
        <f>ROUND(I192*H192,3)</f>
        <v>0</v>
      </c>
      <c r="K192" s="209"/>
      <c r="L192" s="210"/>
      <c r="M192" s="211" t="s">
        <v>1</v>
      </c>
      <c r="N192" s="212" t="s">
        <v>43</v>
      </c>
      <c r="O192" s="58"/>
      <c r="P192" s="190">
        <f>O192*H192</f>
        <v>0</v>
      </c>
      <c r="Q192" s="190">
        <v>1</v>
      </c>
      <c r="R192" s="190">
        <f>Q192*H192</f>
        <v>1.0999999999999999E-2</v>
      </c>
      <c r="S192" s="190">
        <v>0</v>
      </c>
      <c r="T192" s="191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92" t="s">
        <v>248</v>
      </c>
      <c r="AT192" s="192" t="s">
        <v>369</v>
      </c>
      <c r="AU192" s="192" t="s">
        <v>177</v>
      </c>
      <c r="AY192" s="16" t="s">
        <v>197</v>
      </c>
      <c r="BE192" s="98">
        <f>IF(N192="základná",J192,0)</f>
        <v>0</v>
      </c>
      <c r="BF192" s="98">
        <f>IF(N192="znížená",J192,0)</f>
        <v>0</v>
      </c>
      <c r="BG192" s="98">
        <f>IF(N192="zákl. prenesená",J192,0)</f>
        <v>0</v>
      </c>
      <c r="BH192" s="98">
        <f>IF(N192="zníž. prenesená",J192,0)</f>
        <v>0</v>
      </c>
      <c r="BI192" s="98">
        <f>IF(N192="nulová",J192,0)</f>
        <v>0</v>
      </c>
      <c r="BJ192" s="16" t="s">
        <v>177</v>
      </c>
      <c r="BK192" s="193">
        <f>ROUND(I192*H192,3)</f>
        <v>0</v>
      </c>
      <c r="BL192" s="16" t="s">
        <v>204</v>
      </c>
      <c r="BM192" s="192" t="s">
        <v>931</v>
      </c>
    </row>
    <row r="193" spans="1:65" s="13" customFormat="1" x14ac:dyDescent="0.2">
      <c r="B193" s="194"/>
      <c r="D193" s="195" t="s">
        <v>206</v>
      </c>
      <c r="F193" s="197" t="s">
        <v>932</v>
      </c>
      <c r="H193" s="198">
        <v>1.0999999999999999E-2</v>
      </c>
      <c r="I193" s="199"/>
      <c r="L193" s="194"/>
      <c r="M193" s="200"/>
      <c r="N193" s="201"/>
      <c r="O193" s="201"/>
      <c r="P193" s="201"/>
      <c r="Q193" s="201"/>
      <c r="R193" s="201"/>
      <c r="S193" s="201"/>
      <c r="T193" s="202"/>
      <c r="AT193" s="196" t="s">
        <v>206</v>
      </c>
      <c r="AU193" s="196" t="s">
        <v>177</v>
      </c>
      <c r="AV193" s="13" t="s">
        <v>177</v>
      </c>
      <c r="AW193" s="13" t="s">
        <v>4</v>
      </c>
      <c r="AX193" s="13" t="s">
        <v>85</v>
      </c>
      <c r="AY193" s="196" t="s">
        <v>197</v>
      </c>
    </row>
    <row r="194" spans="1:65" s="2" customFormat="1" ht="24" customHeight="1" x14ac:dyDescent="0.2">
      <c r="A194" s="32"/>
      <c r="B194" s="149"/>
      <c r="C194" s="181" t="s">
        <v>302</v>
      </c>
      <c r="D194" s="181" t="s">
        <v>200</v>
      </c>
      <c r="E194" s="182" t="s">
        <v>933</v>
      </c>
      <c r="F194" s="183" t="s">
        <v>934</v>
      </c>
      <c r="G194" s="184" t="s">
        <v>224</v>
      </c>
      <c r="H194" s="185">
        <v>39.674999999999997</v>
      </c>
      <c r="I194" s="186"/>
      <c r="J194" s="185">
        <f>ROUND(I194*H194,3)</f>
        <v>0</v>
      </c>
      <c r="K194" s="187"/>
      <c r="L194" s="33"/>
      <c r="M194" s="188" t="s">
        <v>1</v>
      </c>
      <c r="N194" s="189" t="s">
        <v>43</v>
      </c>
      <c r="O194" s="58"/>
      <c r="P194" s="190">
        <f>O194*H194</f>
        <v>0</v>
      </c>
      <c r="Q194" s="190">
        <v>8.0000000000000007E-5</v>
      </c>
      <c r="R194" s="190">
        <f>Q194*H194</f>
        <v>3.1740000000000002E-3</v>
      </c>
      <c r="S194" s="190">
        <v>0</v>
      </c>
      <c r="T194" s="191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92" t="s">
        <v>204</v>
      </c>
      <c r="AT194" s="192" t="s">
        <v>200</v>
      </c>
      <c r="AU194" s="192" t="s">
        <v>177</v>
      </c>
      <c r="AY194" s="16" t="s">
        <v>197</v>
      </c>
      <c r="BE194" s="98">
        <f>IF(N194="základná",J194,0)</f>
        <v>0</v>
      </c>
      <c r="BF194" s="98">
        <f>IF(N194="znížená",J194,0)</f>
        <v>0</v>
      </c>
      <c r="BG194" s="98">
        <f>IF(N194="zákl. prenesená",J194,0)</f>
        <v>0</v>
      </c>
      <c r="BH194" s="98">
        <f>IF(N194="zníž. prenesená",J194,0)</f>
        <v>0</v>
      </c>
      <c r="BI194" s="98">
        <f>IF(N194="nulová",J194,0)</f>
        <v>0</v>
      </c>
      <c r="BJ194" s="16" t="s">
        <v>177</v>
      </c>
      <c r="BK194" s="193">
        <f>ROUND(I194*H194,3)</f>
        <v>0</v>
      </c>
      <c r="BL194" s="16" t="s">
        <v>204</v>
      </c>
      <c r="BM194" s="192" t="s">
        <v>935</v>
      </c>
    </row>
    <row r="195" spans="1:65" s="13" customFormat="1" x14ac:dyDescent="0.2">
      <c r="B195" s="194"/>
      <c r="D195" s="195" t="s">
        <v>206</v>
      </c>
      <c r="E195" s="196" t="s">
        <v>1</v>
      </c>
      <c r="F195" s="197" t="s">
        <v>936</v>
      </c>
      <c r="H195" s="198">
        <v>39.674999999999997</v>
      </c>
      <c r="I195" s="199"/>
      <c r="L195" s="194"/>
      <c r="M195" s="200"/>
      <c r="N195" s="201"/>
      <c r="O195" s="201"/>
      <c r="P195" s="201"/>
      <c r="Q195" s="201"/>
      <c r="R195" s="201"/>
      <c r="S195" s="201"/>
      <c r="T195" s="202"/>
      <c r="AT195" s="196" t="s">
        <v>206</v>
      </c>
      <c r="AU195" s="196" t="s">
        <v>177</v>
      </c>
      <c r="AV195" s="13" t="s">
        <v>177</v>
      </c>
      <c r="AW195" s="13" t="s">
        <v>3</v>
      </c>
      <c r="AX195" s="13" t="s">
        <v>85</v>
      </c>
      <c r="AY195" s="196" t="s">
        <v>197</v>
      </c>
    </row>
    <row r="196" spans="1:65" s="2" customFormat="1" ht="24" customHeight="1" x14ac:dyDescent="0.2">
      <c r="A196" s="32"/>
      <c r="B196" s="149"/>
      <c r="C196" s="203" t="s">
        <v>8</v>
      </c>
      <c r="D196" s="203" t="s">
        <v>369</v>
      </c>
      <c r="E196" s="204" t="s">
        <v>937</v>
      </c>
      <c r="F196" s="205" t="s">
        <v>938</v>
      </c>
      <c r="G196" s="206" t="s">
        <v>224</v>
      </c>
      <c r="H196" s="207">
        <v>45.625999999999998</v>
      </c>
      <c r="I196" s="208"/>
      <c r="J196" s="207">
        <f>ROUND(I196*H196,3)</f>
        <v>0</v>
      </c>
      <c r="K196" s="209"/>
      <c r="L196" s="210"/>
      <c r="M196" s="211" t="s">
        <v>1</v>
      </c>
      <c r="N196" s="212" t="s">
        <v>43</v>
      </c>
      <c r="O196" s="58"/>
      <c r="P196" s="190">
        <f>O196*H196</f>
        <v>0</v>
      </c>
      <c r="Q196" s="190">
        <v>2E-3</v>
      </c>
      <c r="R196" s="190">
        <f>Q196*H196</f>
        <v>9.1252E-2</v>
      </c>
      <c r="S196" s="190">
        <v>0</v>
      </c>
      <c r="T196" s="191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92" t="s">
        <v>248</v>
      </c>
      <c r="AT196" s="192" t="s">
        <v>369</v>
      </c>
      <c r="AU196" s="192" t="s">
        <v>177</v>
      </c>
      <c r="AY196" s="16" t="s">
        <v>197</v>
      </c>
      <c r="BE196" s="98">
        <f>IF(N196="základná",J196,0)</f>
        <v>0</v>
      </c>
      <c r="BF196" s="98">
        <f>IF(N196="znížená",J196,0)</f>
        <v>0</v>
      </c>
      <c r="BG196" s="98">
        <f>IF(N196="zákl. prenesená",J196,0)</f>
        <v>0</v>
      </c>
      <c r="BH196" s="98">
        <f>IF(N196="zníž. prenesená",J196,0)</f>
        <v>0</v>
      </c>
      <c r="BI196" s="98">
        <f>IF(N196="nulová",J196,0)</f>
        <v>0</v>
      </c>
      <c r="BJ196" s="16" t="s">
        <v>177</v>
      </c>
      <c r="BK196" s="193">
        <f>ROUND(I196*H196,3)</f>
        <v>0</v>
      </c>
      <c r="BL196" s="16" t="s">
        <v>204</v>
      </c>
      <c r="BM196" s="192" t="s">
        <v>939</v>
      </c>
    </row>
    <row r="197" spans="1:65" s="13" customFormat="1" x14ac:dyDescent="0.2">
      <c r="B197" s="194"/>
      <c r="D197" s="195" t="s">
        <v>206</v>
      </c>
      <c r="F197" s="197" t="s">
        <v>940</v>
      </c>
      <c r="H197" s="198">
        <v>45.625999999999998</v>
      </c>
      <c r="I197" s="199"/>
      <c r="L197" s="194"/>
      <c r="M197" s="200"/>
      <c r="N197" s="201"/>
      <c r="O197" s="201"/>
      <c r="P197" s="201"/>
      <c r="Q197" s="201"/>
      <c r="R197" s="201"/>
      <c r="S197" s="201"/>
      <c r="T197" s="202"/>
      <c r="AT197" s="196" t="s">
        <v>206</v>
      </c>
      <c r="AU197" s="196" t="s">
        <v>177</v>
      </c>
      <c r="AV197" s="13" t="s">
        <v>177</v>
      </c>
      <c r="AW197" s="13" t="s">
        <v>4</v>
      </c>
      <c r="AX197" s="13" t="s">
        <v>85</v>
      </c>
      <c r="AY197" s="196" t="s">
        <v>197</v>
      </c>
    </row>
    <row r="198" spans="1:65" s="2" customFormat="1" ht="24" customHeight="1" x14ac:dyDescent="0.2">
      <c r="A198" s="32"/>
      <c r="B198" s="149"/>
      <c r="C198" s="181" t="s">
        <v>311</v>
      </c>
      <c r="D198" s="181" t="s">
        <v>200</v>
      </c>
      <c r="E198" s="182" t="s">
        <v>555</v>
      </c>
      <c r="F198" s="183" t="s">
        <v>941</v>
      </c>
      <c r="G198" s="184" t="s">
        <v>224</v>
      </c>
      <c r="H198" s="185">
        <v>31.74</v>
      </c>
      <c r="I198" s="186"/>
      <c r="J198" s="185">
        <f>ROUND(I198*H198,3)</f>
        <v>0</v>
      </c>
      <c r="K198" s="187"/>
      <c r="L198" s="33"/>
      <c r="M198" s="188" t="s">
        <v>1</v>
      </c>
      <c r="N198" s="189" t="s">
        <v>43</v>
      </c>
      <c r="O198" s="58"/>
      <c r="P198" s="190">
        <f>O198*H198</f>
        <v>0</v>
      </c>
      <c r="Q198" s="190">
        <v>5.4000000000000001E-4</v>
      </c>
      <c r="R198" s="190">
        <f>Q198*H198</f>
        <v>1.7139599999999998E-2</v>
      </c>
      <c r="S198" s="190">
        <v>0</v>
      </c>
      <c r="T198" s="191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92" t="s">
        <v>204</v>
      </c>
      <c r="AT198" s="192" t="s">
        <v>200</v>
      </c>
      <c r="AU198" s="192" t="s">
        <v>177</v>
      </c>
      <c r="AY198" s="16" t="s">
        <v>197</v>
      </c>
      <c r="BE198" s="98">
        <f>IF(N198="základná",J198,0)</f>
        <v>0</v>
      </c>
      <c r="BF198" s="98">
        <f>IF(N198="znížená",J198,0)</f>
        <v>0</v>
      </c>
      <c r="BG198" s="98">
        <f>IF(N198="zákl. prenesená",J198,0)</f>
        <v>0</v>
      </c>
      <c r="BH198" s="98">
        <f>IF(N198="zníž. prenesená",J198,0)</f>
        <v>0</v>
      </c>
      <c r="BI198" s="98">
        <f>IF(N198="nulová",J198,0)</f>
        <v>0</v>
      </c>
      <c r="BJ198" s="16" t="s">
        <v>177</v>
      </c>
      <c r="BK198" s="193">
        <f>ROUND(I198*H198,3)</f>
        <v>0</v>
      </c>
      <c r="BL198" s="16" t="s">
        <v>204</v>
      </c>
      <c r="BM198" s="192" t="s">
        <v>942</v>
      </c>
    </row>
    <row r="199" spans="1:65" s="2" customFormat="1" ht="24" customHeight="1" x14ac:dyDescent="0.2">
      <c r="A199" s="32"/>
      <c r="B199" s="149"/>
      <c r="C199" s="203" t="s">
        <v>315</v>
      </c>
      <c r="D199" s="203" t="s">
        <v>369</v>
      </c>
      <c r="E199" s="204" t="s">
        <v>943</v>
      </c>
      <c r="F199" s="205" t="s">
        <v>944</v>
      </c>
      <c r="G199" s="206" t="s">
        <v>224</v>
      </c>
      <c r="H199" s="207">
        <v>38.088000000000001</v>
      </c>
      <c r="I199" s="208"/>
      <c r="J199" s="207">
        <f>ROUND(I199*H199,3)</f>
        <v>0</v>
      </c>
      <c r="K199" s="209"/>
      <c r="L199" s="210"/>
      <c r="M199" s="211" t="s">
        <v>1</v>
      </c>
      <c r="N199" s="212" t="s">
        <v>43</v>
      </c>
      <c r="O199" s="58"/>
      <c r="P199" s="190">
        <f>O199*H199</f>
        <v>0</v>
      </c>
      <c r="Q199" s="190">
        <v>4.2500000000000003E-3</v>
      </c>
      <c r="R199" s="190">
        <f>Q199*H199</f>
        <v>0.16187400000000002</v>
      </c>
      <c r="S199" s="190">
        <v>0</v>
      </c>
      <c r="T199" s="191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92" t="s">
        <v>248</v>
      </c>
      <c r="AT199" s="192" t="s">
        <v>369</v>
      </c>
      <c r="AU199" s="192" t="s">
        <v>177</v>
      </c>
      <c r="AY199" s="16" t="s">
        <v>197</v>
      </c>
      <c r="BE199" s="98">
        <f>IF(N199="základná",J199,0)</f>
        <v>0</v>
      </c>
      <c r="BF199" s="98">
        <f>IF(N199="znížená",J199,0)</f>
        <v>0</v>
      </c>
      <c r="BG199" s="98">
        <f>IF(N199="zákl. prenesená",J199,0)</f>
        <v>0</v>
      </c>
      <c r="BH199" s="98">
        <f>IF(N199="zníž. prenesená",J199,0)</f>
        <v>0</v>
      </c>
      <c r="BI199" s="98">
        <f>IF(N199="nulová",J199,0)</f>
        <v>0</v>
      </c>
      <c r="BJ199" s="16" t="s">
        <v>177</v>
      </c>
      <c r="BK199" s="193">
        <f>ROUND(I199*H199,3)</f>
        <v>0</v>
      </c>
      <c r="BL199" s="16" t="s">
        <v>204</v>
      </c>
      <c r="BM199" s="192" t="s">
        <v>945</v>
      </c>
    </row>
    <row r="200" spans="1:65" s="13" customFormat="1" x14ac:dyDescent="0.2">
      <c r="B200" s="194"/>
      <c r="D200" s="195" t="s">
        <v>206</v>
      </c>
      <c r="F200" s="197" t="s">
        <v>946</v>
      </c>
      <c r="H200" s="198">
        <v>38.088000000000001</v>
      </c>
      <c r="I200" s="199"/>
      <c r="L200" s="194"/>
      <c r="M200" s="200"/>
      <c r="N200" s="201"/>
      <c r="O200" s="201"/>
      <c r="P200" s="201"/>
      <c r="Q200" s="201"/>
      <c r="R200" s="201"/>
      <c r="S200" s="201"/>
      <c r="T200" s="202"/>
      <c r="AT200" s="196" t="s">
        <v>206</v>
      </c>
      <c r="AU200" s="196" t="s">
        <v>177</v>
      </c>
      <c r="AV200" s="13" t="s">
        <v>177</v>
      </c>
      <c r="AW200" s="13" t="s">
        <v>4</v>
      </c>
      <c r="AX200" s="13" t="s">
        <v>85</v>
      </c>
      <c r="AY200" s="196" t="s">
        <v>197</v>
      </c>
    </row>
    <row r="201" spans="1:65" s="2" customFormat="1" ht="24" customHeight="1" x14ac:dyDescent="0.2">
      <c r="A201" s="32"/>
      <c r="B201" s="149"/>
      <c r="C201" s="181" t="s">
        <v>320</v>
      </c>
      <c r="D201" s="181" t="s">
        <v>200</v>
      </c>
      <c r="E201" s="182" t="s">
        <v>947</v>
      </c>
      <c r="F201" s="183" t="s">
        <v>948</v>
      </c>
      <c r="G201" s="184" t="s">
        <v>224</v>
      </c>
      <c r="H201" s="185">
        <v>99.68</v>
      </c>
      <c r="I201" s="186"/>
      <c r="J201" s="185">
        <f>ROUND(I201*H201,3)</f>
        <v>0</v>
      </c>
      <c r="K201" s="187"/>
      <c r="L201" s="33"/>
      <c r="M201" s="188" t="s">
        <v>1</v>
      </c>
      <c r="N201" s="189" t="s">
        <v>43</v>
      </c>
      <c r="O201" s="58"/>
      <c r="P201" s="190">
        <f>O201*H201</f>
        <v>0</v>
      </c>
      <c r="Q201" s="190">
        <v>0</v>
      </c>
      <c r="R201" s="190">
        <f>Q201*H201</f>
        <v>0</v>
      </c>
      <c r="S201" s="190">
        <v>0</v>
      </c>
      <c r="T201" s="191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92" t="s">
        <v>204</v>
      </c>
      <c r="AT201" s="192" t="s">
        <v>200</v>
      </c>
      <c r="AU201" s="192" t="s">
        <v>177</v>
      </c>
      <c r="AY201" s="16" t="s">
        <v>197</v>
      </c>
      <c r="BE201" s="98">
        <f>IF(N201="základná",J201,0)</f>
        <v>0</v>
      </c>
      <c r="BF201" s="98">
        <f>IF(N201="znížená",J201,0)</f>
        <v>0</v>
      </c>
      <c r="BG201" s="98">
        <f>IF(N201="zákl. prenesená",J201,0)</f>
        <v>0</v>
      </c>
      <c r="BH201" s="98">
        <f>IF(N201="zníž. prenesená",J201,0)</f>
        <v>0</v>
      </c>
      <c r="BI201" s="98">
        <f>IF(N201="nulová",J201,0)</f>
        <v>0</v>
      </c>
      <c r="BJ201" s="16" t="s">
        <v>177</v>
      </c>
      <c r="BK201" s="193">
        <f>ROUND(I201*H201,3)</f>
        <v>0</v>
      </c>
      <c r="BL201" s="16" t="s">
        <v>204</v>
      </c>
      <c r="BM201" s="192" t="s">
        <v>949</v>
      </c>
    </row>
    <row r="202" spans="1:65" s="13" customFormat="1" x14ac:dyDescent="0.2">
      <c r="B202" s="194"/>
      <c r="D202" s="195" t="s">
        <v>206</v>
      </c>
      <c r="E202" s="196" t="s">
        <v>1</v>
      </c>
      <c r="F202" s="197" t="s">
        <v>950</v>
      </c>
      <c r="H202" s="198">
        <v>99.68</v>
      </c>
      <c r="I202" s="199"/>
      <c r="L202" s="194"/>
      <c r="M202" s="200"/>
      <c r="N202" s="201"/>
      <c r="O202" s="201"/>
      <c r="P202" s="201"/>
      <c r="Q202" s="201"/>
      <c r="R202" s="201"/>
      <c r="S202" s="201"/>
      <c r="T202" s="202"/>
      <c r="AT202" s="196" t="s">
        <v>206</v>
      </c>
      <c r="AU202" s="196" t="s">
        <v>177</v>
      </c>
      <c r="AV202" s="13" t="s">
        <v>177</v>
      </c>
      <c r="AW202" s="13" t="s">
        <v>3</v>
      </c>
      <c r="AX202" s="13" t="s">
        <v>85</v>
      </c>
      <c r="AY202" s="196" t="s">
        <v>197</v>
      </c>
    </row>
    <row r="203" spans="1:65" s="2" customFormat="1" ht="16.5" customHeight="1" x14ac:dyDescent="0.2">
      <c r="A203" s="32"/>
      <c r="B203" s="149"/>
      <c r="C203" s="203" t="s">
        <v>325</v>
      </c>
      <c r="D203" s="203" t="s">
        <v>369</v>
      </c>
      <c r="E203" s="204" t="s">
        <v>951</v>
      </c>
      <c r="F203" s="205" t="s">
        <v>952</v>
      </c>
      <c r="G203" s="206" t="s">
        <v>224</v>
      </c>
      <c r="H203" s="207">
        <v>114.63200000000001</v>
      </c>
      <c r="I203" s="208"/>
      <c r="J203" s="207">
        <f>ROUND(I203*H203,3)</f>
        <v>0</v>
      </c>
      <c r="K203" s="209"/>
      <c r="L203" s="210"/>
      <c r="M203" s="211" t="s">
        <v>1</v>
      </c>
      <c r="N203" s="212" t="s">
        <v>43</v>
      </c>
      <c r="O203" s="58"/>
      <c r="P203" s="190">
        <f>O203*H203</f>
        <v>0</v>
      </c>
      <c r="Q203" s="190">
        <v>4.0000000000000002E-4</v>
      </c>
      <c r="R203" s="190">
        <f>Q203*H203</f>
        <v>4.5852800000000006E-2</v>
      </c>
      <c r="S203" s="190">
        <v>0</v>
      </c>
      <c r="T203" s="191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92" t="s">
        <v>248</v>
      </c>
      <c r="AT203" s="192" t="s">
        <v>369</v>
      </c>
      <c r="AU203" s="192" t="s">
        <v>177</v>
      </c>
      <c r="AY203" s="16" t="s">
        <v>197</v>
      </c>
      <c r="BE203" s="98">
        <f>IF(N203="základná",J203,0)</f>
        <v>0</v>
      </c>
      <c r="BF203" s="98">
        <f>IF(N203="znížená",J203,0)</f>
        <v>0</v>
      </c>
      <c r="BG203" s="98">
        <f>IF(N203="zákl. prenesená",J203,0)</f>
        <v>0</v>
      </c>
      <c r="BH203" s="98">
        <f>IF(N203="zníž. prenesená",J203,0)</f>
        <v>0</v>
      </c>
      <c r="BI203" s="98">
        <f>IF(N203="nulová",J203,0)</f>
        <v>0</v>
      </c>
      <c r="BJ203" s="16" t="s">
        <v>177</v>
      </c>
      <c r="BK203" s="193">
        <f>ROUND(I203*H203,3)</f>
        <v>0</v>
      </c>
      <c r="BL203" s="16" t="s">
        <v>204</v>
      </c>
      <c r="BM203" s="192" t="s">
        <v>953</v>
      </c>
    </row>
    <row r="204" spans="1:65" s="13" customFormat="1" x14ac:dyDescent="0.2">
      <c r="B204" s="194"/>
      <c r="D204" s="195" t="s">
        <v>206</v>
      </c>
      <c r="F204" s="197" t="s">
        <v>954</v>
      </c>
      <c r="H204" s="198">
        <v>114.63200000000001</v>
      </c>
      <c r="I204" s="199"/>
      <c r="L204" s="194"/>
      <c r="M204" s="200"/>
      <c r="N204" s="201"/>
      <c r="O204" s="201"/>
      <c r="P204" s="201"/>
      <c r="Q204" s="201"/>
      <c r="R204" s="201"/>
      <c r="S204" s="201"/>
      <c r="T204" s="202"/>
      <c r="AT204" s="196" t="s">
        <v>206</v>
      </c>
      <c r="AU204" s="196" t="s">
        <v>177</v>
      </c>
      <c r="AV204" s="13" t="s">
        <v>177</v>
      </c>
      <c r="AW204" s="13" t="s">
        <v>4</v>
      </c>
      <c r="AX204" s="13" t="s">
        <v>85</v>
      </c>
      <c r="AY204" s="196" t="s">
        <v>197</v>
      </c>
    </row>
    <row r="205" spans="1:65" s="2" customFormat="1" ht="36" customHeight="1" x14ac:dyDescent="0.2">
      <c r="A205" s="32"/>
      <c r="B205" s="149"/>
      <c r="C205" s="181" t="s">
        <v>332</v>
      </c>
      <c r="D205" s="181" t="s">
        <v>200</v>
      </c>
      <c r="E205" s="182" t="s">
        <v>955</v>
      </c>
      <c r="F205" s="183" t="s">
        <v>956</v>
      </c>
      <c r="G205" s="184" t="s">
        <v>224</v>
      </c>
      <c r="H205" s="185">
        <v>31.74</v>
      </c>
      <c r="I205" s="186"/>
      <c r="J205" s="185">
        <f>ROUND(I205*H205,3)</f>
        <v>0</v>
      </c>
      <c r="K205" s="187"/>
      <c r="L205" s="33"/>
      <c r="M205" s="188" t="s">
        <v>1</v>
      </c>
      <c r="N205" s="189" t="s">
        <v>43</v>
      </c>
      <c r="O205" s="58"/>
      <c r="P205" s="190">
        <f>O205*H205</f>
        <v>0</v>
      </c>
      <c r="Q205" s="190">
        <v>2.0000000000000002E-5</v>
      </c>
      <c r="R205" s="190">
        <f>Q205*H205</f>
        <v>6.3480000000000003E-4</v>
      </c>
      <c r="S205" s="190">
        <v>0</v>
      </c>
      <c r="T205" s="191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92" t="s">
        <v>204</v>
      </c>
      <c r="AT205" s="192" t="s">
        <v>200</v>
      </c>
      <c r="AU205" s="192" t="s">
        <v>177</v>
      </c>
      <c r="AY205" s="16" t="s">
        <v>197</v>
      </c>
      <c r="BE205" s="98">
        <f>IF(N205="základná",J205,0)</f>
        <v>0</v>
      </c>
      <c r="BF205" s="98">
        <f>IF(N205="znížená",J205,0)</f>
        <v>0</v>
      </c>
      <c r="BG205" s="98">
        <f>IF(N205="zákl. prenesená",J205,0)</f>
        <v>0</v>
      </c>
      <c r="BH205" s="98">
        <f>IF(N205="zníž. prenesená",J205,0)</f>
        <v>0</v>
      </c>
      <c r="BI205" s="98">
        <f>IF(N205="nulová",J205,0)</f>
        <v>0</v>
      </c>
      <c r="BJ205" s="16" t="s">
        <v>177</v>
      </c>
      <c r="BK205" s="193">
        <f>ROUND(I205*H205,3)</f>
        <v>0</v>
      </c>
      <c r="BL205" s="16" t="s">
        <v>204</v>
      </c>
      <c r="BM205" s="192" t="s">
        <v>957</v>
      </c>
    </row>
    <row r="206" spans="1:65" s="2" customFormat="1" ht="16.5" customHeight="1" x14ac:dyDescent="0.2">
      <c r="A206" s="32"/>
      <c r="B206" s="149"/>
      <c r="C206" s="203" t="s">
        <v>340</v>
      </c>
      <c r="D206" s="203" t="s">
        <v>369</v>
      </c>
      <c r="E206" s="204" t="s">
        <v>951</v>
      </c>
      <c r="F206" s="205" t="s">
        <v>952</v>
      </c>
      <c r="G206" s="206" t="s">
        <v>224</v>
      </c>
      <c r="H206" s="207">
        <v>38.088000000000001</v>
      </c>
      <c r="I206" s="208"/>
      <c r="J206" s="207">
        <f>ROUND(I206*H206,3)</f>
        <v>0</v>
      </c>
      <c r="K206" s="209"/>
      <c r="L206" s="210"/>
      <c r="M206" s="211" t="s">
        <v>1</v>
      </c>
      <c r="N206" s="212" t="s">
        <v>43</v>
      </c>
      <c r="O206" s="58"/>
      <c r="P206" s="190">
        <f>O206*H206</f>
        <v>0</v>
      </c>
      <c r="Q206" s="190">
        <v>4.0000000000000002E-4</v>
      </c>
      <c r="R206" s="190">
        <f>Q206*H206</f>
        <v>1.5235200000000001E-2</v>
      </c>
      <c r="S206" s="190">
        <v>0</v>
      </c>
      <c r="T206" s="191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92" t="s">
        <v>248</v>
      </c>
      <c r="AT206" s="192" t="s">
        <v>369</v>
      </c>
      <c r="AU206" s="192" t="s">
        <v>177</v>
      </c>
      <c r="AY206" s="16" t="s">
        <v>197</v>
      </c>
      <c r="BE206" s="98">
        <f>IF(N206="základná",J206,0)</f>
        <v>0</v>
      </c>
      <c r="BF206" s="98">
        <f>IF(N206="znížená",J206,0)</f>
        <v>0</v>
      </c>
      <c r="BG206" s="98">
        <f>IF(N206="zákl. prenesená",J206,0)</f>
        <v>0</v>
      </c>
      <c r="BH206" s="98">
        <f>IF(N206="zníž. prenesená",J206,0)</f>
        <v>0</v>
      </c>
      <c r="BI206" s="98">
        <f>IF(N206="nulová",J206,0)</f>
        <v>0</v>
      </c>
      <c r="BJ206" s="16" t="s">
        <v>177</v>
      </c>
      <c r="BK206" s="193">
        <f>ROUND(I206*H206,3)</f>
        <v>0</v>
      </c>
      <c r="BL206" s="16" t="s">
        <v>204</v>
      </c>
      <c r="BM206" s="192" t="s">
        <v>958</v>
      </c>
    </row>
    <row r="207" spans="1:65" s="13" customFormat="1" x14ac:dyDescent="0.2">
      <c r="B207" s="194"/>
      <c r="D207" s="195" t="s">
        <v>206</v>
      </c>
      <c r="F207" s="197" t="s">
        <v>946</v>
      </c>
      <c r="H207" s="198">
        <v>38.088000000000001</v>
      </c>
      <c r="I207" s="199"/>
      <c r="L207" s="194"/>
      <c r="M207" s="200"/>
      <c r="N207" s="201"/>
      <c r="O207" s="201"/>
      <c r="P207" s="201"/>
      <c r="Q207" s="201"/>
      <c r="R207" s="201"/>
      <c r="S207" s="201"/>
      <c r="T207" s="202"/>
      <c r="AT207" s="196" t="s">
        <v>206</v>
      </c>
      <c r="AU207" s="196" t="s">
        <v>177</v>
      </c>
      <c r="AV207" s="13" t="s">
        <v>177</v>
      </c>
      <c r="AW207" s="13" t="s">
        <v>4</v>
      </c>
      <c r="AX207" s="13" t="s">
        <v>85</v>
      </c>
      <c r="AY207" s="196" t="s">
        <v>197</v>
      </c>
    </row>
    <row r="208" spans="1:65" s="12" customFormat="1" ht="26" customHeight="1" x14ac:dyDescent="0.35">
      <c r="B208" s="168"/>
      <c r="D208" s="169" t="s">
        <v>76</v>
      </c>
      <c r="E208" s="170" t="s">
        <v>532</v>
      </c>
      <c r="F208" s="170" t="s">
        <v>541</v>
      </c>
      <c r="I208" s="171"/>
      <c r="J208" s="172">
        <f>BK208</f>
        <v>0</v>
      </c>
      <c r="L208" s="168"/>
      <c r="M208" s="173"/>
      <c r="N208" s="174"/>
      <c r="O208" s="174"/>
      <c r="P208" s="175">
        <f>P209</f>
        <v>0</v>
      </c>
      <c r="Q208" s="174"/>
      <c r="R208" s="175">
        <f>R209</f>
        <v>0</v>
      </c>
      <c r="S208" s="174"/>
      <c r="T208" s="176">
        <f>T209</f>
        <v>0</v>
      </c>
      <c r="AR208" s="169" t="s">
        <v>85</v>
      </c>
      <c r="AT208" s="177" t="s">
        <v>76</v>
      </c>
      <c r="AU208" s="177" t="s">
        <v>77</v>
      </c>
      <c r="AY208" s="169" t="s">
        <v>197</v>
      </c>
      <c r="BK208" s="178">
        <f>BK209</f>
        <v>0</v>
      </c>
    </row>
    <row r="209" spans="1:65" s="12" customFormat="1" ht="22.75" customHeight="1" x14ac:dyDescent="0.25">
      <c r="B209" s="168"/>
      <c r="D209" s="169" t="s">
        <v>76</v>
      </c>
      <c r="E209" s="179" t="s">
        <v>615</v>
      </c>
      <c r="F209" s="179" t="s">
        <v>331</v>
      </c>
      <c r="I209" s="171"/>
      <c r="J209" s="180">
        <f>BK209</f>
        <v>0</v>
      </c>
      <c r="L209" s="168"/>
      <c r="M209" s="173"/>
      <c r="N209" s="174"/>
      <c r="O209" s="174"/>
      <c r="P209" s="175">
        <f>P210</f>
        <v>0</v>
      </c>
      <c r="Q209" s="174"/>
      <c r="R209" s="175">
        <f>R210</f>
        <v>0</v>
      </c>
      <c r="S209" s="174"/>
      <c r="T209" s="176">
        <f>T210</f>
        <v>0</v>
      </c>
      <c r="AR209" s="169" t="s">
        <v>85</v>
      </c>
      <c r="AT209" s="177" t="s">
        <v>76</v>
      </c>
      <c r="AU209" s="177" t="s">
        <v>85</v>
      </c>
      <c r="AY209" s="169" t="s">
        <v>197</v>
      </c>
      <c r="BK209" s="178">
        <f>BK210</f>
        <v>0</v>
      </c>
    </row>
    <row r="210" spans="1:65" s="2" customFormat="1" ht="24" customHeight="1" x14ac:dyDescent="0.2">
      <c r="A210" s="32"/>
      <c r="B210" s="149"/>
      <c r="C210" s="181" t="s">
        <v>345</v>
      </c>
      <c r="D210" s="181" t="s">
        <v>200</v>
      </c>
      <c r="E210" s="182" t="s">
        <v>959</v>
      </c>
      <c r="F210" s="183" t="s">
        <v>960</v>
      </c>
      <c r="G210" s="184" t="s">
        <v>961</v>
      </c>
      <c r="H210" s="186"/>
      <c r="I210" s="186"/>
      <c r="J210" s="185">
        <f>ROUND(I210*H210,3)</f>
        <v>0</v>
      </c>
      <c r="K210" s="187"/>
      <c r="L210" s="33"/>
      <c r="M210" s="221" t="s">
        <v>1</v>
      </c>
      <c r="N210" s="222" t="s">
        <v>43</v>
      </c>
      <c r="O210" s="223"/>
      <c r="P210" s="224">
        <f>O210*H210</f>
        <v>0</v>
      </c>
      <c r="Q210" s="224">
        <v>0</v>
      </c>
      <c r="R210" s="224">
        <f>Q210*H210</f>
        <v>0</v>
      </c>
      <c r="S210" s="224">
        <v>0</v>
      </c>
      <c r="T210" s="225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92" t="s">
        <v>204</v>
      </c>
      <c r="AT210" s="192" t="s">
        <v>200</v>
      </c>
      <c r="AU210" s="192" t="s">
        <v>177</v>
      </c>
      <c r="AY210" s="16" t="s">
        <v>197</v>
      </c>
      <c r="BE210" s="98">
        <f>IF(N210="základná",J210,0)</f>
        <v>0</v>
      </c>
      <c r="BF210" s="98">
        <f>IF(N210="znížená",J210,0)</f>
        <v>0</v>
      </c>
      <c r="BG210" s="98">
        <f>IF(N210="zákl. prenesená",J210,0)</f>
        <v>0</v>
      </c>
      <c r="BH210" s="98">
        <f>IF(N210="zníž. prenesená",J210,0)</f>
        <v>0</v>
      </c>
      <c r="BI210" s="98">
        <f>IF(N210="nulová",J210,0)</f>
        <v>0</v>
      </c>
      <c r="BJ210" s="16" t="s">
        <v>177</v>
      </c>
      <c r="BK210" s="193">
        <f>ROUND(I210*H210,3)</f>
        <v>0</v>
      </c>
      <c r="BL210" s="16" t="s">
        <v>204</v>
      </c>
      <c r="BM210" s="192" t="s">
        <v>962</v>
      </c>
    </row>
    <row r="211" spans="1:65" s="2" customFormat="1" ht="6.9" customHeight="1" x14ac:dyDescent="0.2">
      <c r="A211" s="32"/>
      <c r="B211" s="47"/>
      <c r="C211" s="48"/>
      <c r="D211" s="48"/>
      <c r="E211" s="48"/>
      <c r="F211" s="48"/>
      <c r="G211" s="48"/>
      <c r="H211" s="48"/>
      <c r="I211" s="131"/>
      <c r="J211" s="48"/>
      <c r="K211" s="48"/>
      <c r="L211" s="33"/>
      <c r="M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</row>
  </sheetData>
  <autoFilter ref="C146:K210"/>
  <mergeCells count="14">
    <mergeCell ref="D125:F125"/>
    <mergeCell ref="E137:H137"/>
    <mergeCell ref="E139:H139"/>
    <mergeCell ref="L2:V2"/>
    <mergeCell ref="E87:H87"/>
    <mergeCell ref="D121:F121"/>
    <mergeCell ref="D122:F122"/>
    <mergeCell ref="D123:F123"/>
    <mergeCell ref="D124:F12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SO.01 - Riešený obje...</vt:lpstr>
      <vt:lpstr>02 - SO.02 - Navrhovaný v...</vt:lpstr>
      <vt:lpstr>03 - SO.03 - Navrhovaný o...</vt:lpstr>
      <vt:lpstr>'01 - SO.01 - Riešený obje...'!Názvy_tlače</vt:lpstr>
      <vt:lpstr>'02 - SO.02 - Navrhovaný v...'!Názvy_tlače</vt:lpstr>
      <vt:lpstr>'03 - SO.03 - Navrhovaný o...'!Názvy_tlače</vt:lpstr>
      <vt:lpstr>'Rekapitulácia stavby'!Názvy_tlače</vt:lpstr>
      <vt:lpstr>'01 - SO.01 - Riešený obje...'!Oblasť_tlače</vt:lpstr>
      <vt:lpstr>'02 - SO.02 - Navrhovaný v...'!Oblasť_tlače</vt:lpstr>
      <vt:lpstr>'03 - SO.03 - Navrhovaný o...'!Oblasť_tlače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TREBUNA PC</dc:creator>
  <cp:lastModifiedBy>DLHÁ Agnesa</cp:lastModifiedBy>
  <dcterms:created xsi:type="dcterms:W3CDTF">2020-02-04T09:15:42Z</dcterms:created>
  <dcterms:modified xsi:type="dcterms:W3CDTF">2020-02-11T07:41:26Z</dcterms:modified>
</cp:coreProperties>
</file>