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l38410\Desktop\VO CHodník 202_212\"/>
    </mc:Choice>
  </mc:AlternateContent>
  <bookViews>
    <workbookView xWindow="130" yWindow="560" windowWidth="30400" windowHeight="13160" activeTab="1"/>
  </bookViews>
  <sheets>
    <sheet name="Rekapitulácia stavby" sheetId="1" r:id="rId1"/>
    <sheet name="22102020 - Rekonštrukcia ..." sheetId="2" r:id="rId2"/>
  </sheets>
  <definedNames>
    <definedName name="_xlnm._FilterDatabase" localSheetId="1" hidden="1">'22102020 - Rekonštrukcia ...'!$C$127:$K$173</definedName>
    <definedName name="_xlnm.Print_Titles" localSheetId="1">'22102020 - Rekonštrukcia ...'!$127:$127</definedName>
    <definedName name="_xlnm.Print_Titles" localSheetId="0">'Rekapitulácia stavby'!$92:$92</definedName>
    <definedName name="_xlnm.Print_Area" localSheetId="1">'22102020 - Rekonštrukcia ...'!$C$4:$J$76,'22102020 - Rekonštrukcia ...'!$C$82:$J$111,'22102020 - Rekonštrukcia ...'!$C$117:$J$173</definedName>
    <definedName name="_xlnm.Print_Area" localSheetId="0">'Rekapitulácia stavby'!$D$4:$AO$76,'Rekapitulácia stavby'!$C$82:$AQ$103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173" i="2"/>
  <c r="BH173" i="2"/>
  <c r="BG173" i="2"/>
  <c r="BE173" i="2"/>
  <c r="T173" i="2"/>
  <c r="T172" i="2" s="1"/>
  <c r="R173" i="2"/>
  <c r="R172" i="2"/>
  <c r="P173" i="2"/>
  <c r="P172" i="2" s="1"/>
  <c r="BI171" i="2"/>
  <c r="BH171" i="2"/>
  <c r="BG171" i="2"/>
  <c r="BE171" i="2"/>
  <c r="T171" i="2"/>
  <c r="T170" i="2" s="1"/>
  <c r="R171" i="2"/>
  <c r="R170" i="2"/>
  <c r="P171" i="2"/>
  <c r="P170" i="2" s="1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J125" i="2"/>
  <c r="F124" i="2"/>
  <c r="F122" i="2"/>
  <c r="E120" i="2"/>
  <c r="BI109" i="2"/>
  <c r="BH109" i="2"/>
  <c r="BG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J90" i="2"/>
  <c r="F89" i="2"/>
  <c r="F87" i="2"/>
  <c r="E85" i="2"/>
  <c r="J19" i="2"/>
  <c r="E19" i="2"/>
  <c r="J124" i="2" s="1"/>
  <c r="J18" i="2"/>
  <c r="J16" i="2"/>
  <c r="E16" i="2"/>
  <c r="F90" i="2" s="1"/>
  <c r="J15" i="2"/>
  <c r="J10" i="2"/>
  <c r="J87" i="2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BK171" i="2"/>
  <c r="BK143" i="2"/>
  <c r="J171" i="2"/>
  <c r="J169" i="2"/>
  <c r="BK150" i="2"/>
  <c r="J133" i="2"/>
  <c r="BK169" i="2"/>
  <c r="BK152" i="2"/>
  <c r="J150" i="2"/>
  <c r="J141" i="2"/>
  <c r="J173" i="2"/>
  <c r="J157" i="2"/>
  <c r="BK154" i="2"/>
  <c r="BK148" i="2"/>
  <c r="BK146" i="2"/>
  <c r="J137" i="2"/>
  <c r="BK166" i="2"/>
  <c r="BK164" i="2"/>
  <c r="J152" i="2"/>
  <c r="BK173" i="2"/>
  <c r="J167" i="2"/>
  <c r="J164" i="2"/>
  <c r="J162" i="2"/>
  <c r="BK157" i="2"/>
  <c r="J142" i="2"/>
  <c r="BK141" i="2"/>
  <c r="BK135" i="2"/>
  <c r="BK131" i="2"/>
  <c r="J143" i="2"/>
  <c r="J135" i="2"/>
  <c r="J154" i="2"/>
  <c r="BK167" i="2"/>
  <c r="J148" i="2"/>
  <c r="BK142" i="2"/>
  <c r="BK139" i="2"/>
  <c r="BK133" i="2"/>
  <c r="J131" i="2"/>
  <c r="J166" i="2"/>
  <c r="BK162" i="2"/>
  <c r="J146" i="2"/>
  <c r="J139" i="2"/>
  <c r="BK137" i="2"/>
  <c r="AS94" i="1"/>
  <c r="R130" i="2" l="1"/>
  <c r="P145" i="2"/>
  <c r="T130" i="2"/>
  <c r="T145" i="2"/>
  <c r="R156" i="2"/>
  <c r="BK156" i="2"/>
  <c r="J156" i="2" s="1"/>
  <c r="J98" i="2" s="1"/>
  <c r="P130" i="2"/>
  <c r="T156" i="2"/>
  <c r="BK130" i="2"/>
  <c r="J130" i="2" s="1"/>
  <c r="J96" i="2" s="1"/>
  <c r="BK145" i="2"/>
  <c r="J145" i="2"/>
  <c r="J97" i="2" s="1"/>
  <c r="R145" i="2"/>
  <c r="P156" i="2"/>
  <c r="J122" i="2"/>
  <c r="BF135" i="2"/>
  <c r="BF131" i="2"/>
  <c r="BF157" i="2"/>
  <c r="BF137" i="2"/>
  <c r="BF150" i="2"/>
  <c r="BF162" i="2"/>
  <c r="BF167" i="2"/>
  <c r="J89" i="2"/>
  <c r="F125" i="2"/>
  <c r="BF146" i="2"/>
  <c r="BK172" i="2"/>
  <c r="J172" i="2" s="1"/>
  <c r="J100" i="2" s="1"/>
  <c r="BF133" i="2"/>
  <c r="BF141" i="2"/>
  <c r="BF152" i="2"/>
  <c r="BF164" i="2"/>
  <c r="BF169" i="2"/>
  <c r="BK170" i="2"/>
  <c r="J170" i="2" s="1"/>
  <c r="J99" i="2" s="1"/>
  <c r="BF171" i="2"/>
  <c r="BF139" i="2"/>
  <c r="BF142" i="2"/>
  <c r="BF143" i="2"/>
  <c r="BF166" i="2"/>
  <c r="BF173" i="2"/>
  <c r="BF148" i="2"/>
  <c r="BF154" i="2"/>
  <c r="F33" i="2"/>
  <c r="AZ95" i="1" s="1"/>
  <c r="AZ94" i="1" s="1"/>
  <c r="J33" i="2"/>
  <c r="AV95" i="1" s="1"/>
  <c r="F37" i="2"/>
  <c r="BD95" i="1" s="1"/>
  <c r="BD94" i="1" s="1"/>
  <c r="W36" i="1" s="1"/>
  <c r="F35" i="2"/>
  <c r="BB95" i="1" s="1"/>
  <c r="BB94" i="1" s="1"/>
  <c r="AX94" i="1" s="1"/>
  <c r="F36" i="2"/>
  <c r="BC95" i="1" s="1"/>
  <c r="BC94" i="1" s="1"/>
  <c r="W35" i="1" s="1"/>
  <c r="P129" i="2" l="1"/>
  <c r="P128" i="2" s="1"/>
  <c r="AU95" i="1" s="1"/>
  <c r="AU94" i="1" s="1"/>
  <c r="T129" i="2"/>
  <c r="T128" i="2" s="1"/>
  <c r="R129" i="2"/>
  <c r="R128" i="2" s="1"/>
  <c r="BK129" i="2"/>
  <c r="J129" i="2" s="1"/>
  <c r="J95" i="2" s="1"/>
  <c r="AV94" i="1"/>
  <c r="AY94" i="1"/>
  <c r="W34" i="1"/>
  <c r="BK128" i="2" l="1"/>
  <c r="J128" i="2" s="1"/>
  <c r="J94" i="2" s="1"/>
  <c r="J28" i="2" s="1"/>
  <c r="J109" i="2" s="1"/>
  <c r="BF109" i="2" s="1"/>
  <c r="F34" i="2" s="1"/>
  <c r="BA95" i="1" s="1"/>
  <c r="BA94" i="1" s="1"/>
  <c r="W33" i="1" s="1"/>
  <c r="J103" i="2" l="1"/>
  <c r="J29" i="2" s="1"/>
  <c r="J30" i="2" s="1"/>
  <c r="AG95" i="1" s="1"/>
  <c r="AG94" i="1" s="1"/>
  <c r="AW94" i="1"/>
  <c r="AK33" i="1" s="1"/>
  <c r="J34" i="2"/>
  <c r="AW95" i="1" s="1"/>
  <c r="AT95" i="1" s="1"/>
  <c r="J39" i="2" l="1"/>
  <c r="AN95" i="1"/>
  <c r="AG98" i="1"/>
  <c r="CD98" i="1"/>
  <c r="J111" i="2"/>
  <c r="AK26" i="1"/>
  <c r="AG101" i="1"/>
  <c r="CD101" i="1" s="1"/>
  <c r="AG99" i="1"/>
  <c r="CD99" i="1" s="1"/>
  <c r="AT94" i="1"/>
  <c r="AG100" i="1"/>
  <c r="AN94" i="1" l="1"/>
  <c r="CD100" i="1"/>
  <c r="W32" i="1" s="1"/>
  <c r="AV101" i="1"/>
  <c r="BY101" i="1" s="1"/>
  <c r="AV100" i="1"/>
  <c r="BY100" i="1" s="1"/>
  <c r="AV99" i="1"/>
  <c r="BY99" i="1" s="1"/>
  <c r="AV98" i="1"/>
  <c r="BY98" i="1" s="1"/>
  <c r="AG97" i="1"/>
  <c r="AK27" i="1"/>
  <c r="AK32" i="1" l="1"/>
  <c r="AG103" i="1"/>
  <c r="AK29" i="1"/>
  <c r="AN100" i="1"/>
  <c r="AN99" i="1"/>
  <c r="AN101" i="1"/>
  <c r="AN98" i="1"/>
  <c r="AK38" i="1" l="1"/>
  <c r="AN97" i="1"/>
  <c r="AN103" i="1" s="1"/>
</calcChain>
</file>

<file path=xl/sharedStrings.xml><?xml version="1.0" encoding="utf-8"?>
<sst xmlns="http://schemas.openxmlformats.org/spreadsheetml/2006/main" count="796" uniqueCount="246">
  <si>
    <t>Export Komplet</t>
  </si>
  <si>
    <t/>
  </si>
  <si>
    <t>2.0</t>
  </si>
  <si>
    <t>False</t>
  </si>
  <si>
    <t>{3f3a5dd5-0a2d-462e-a908-23aec80a287b}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</si>
  <si>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</si>
  <si>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</si>
  <si>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</si>
  <si>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</si>
  <si>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</si>
  <si>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</si>
  <si>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</si>
  <si>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22102020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</si>
  <si>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</si>
  <si>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</si>
  <si>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chodníkov na ul. Štúrova od Diskontu po byt. dom č. 202</t>
  </si>
  <si>
    <t>JKSO:</t>
  </si>
  <si>
    <t>KS:</t>
  </si>
  <si>
    <t>Miesto:</t>
  </si>
  <si>
    <t>Spišská Stará Ves</t>
  </si>
  <si>
    <t>Dátum:</t>
  </si>
  <si>
    <t>22. 10. 2020</t>
  </si>
  <si>
    <t>Objednávateľ:</t>
  </si>
  <si>
    <t>IČO:</t>
  </si>
  <si>
    <t>Mesto Spišská Stará Ves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</si>
  <si>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</si>
  <si>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</si>
  <si>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</si>
  <si>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</si>
  <si>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</si>
  <si>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</si>
  <si>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</si>
  <si>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</si>
  <si>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50910001</t>
  </si>
  <si>
    <t>Ing. Jozef Trebuňa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</si>
  <si>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</si>
  <si>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</si>
  <si>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</si>
  <si>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</si>
  <si>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</si>
  <si>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</si>
  <si>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</si>
  <si>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</si>
  <si>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</si>
  <si>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</si>
  <si>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</si>
  <si>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</si>
  <si>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</si>
  <si>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</si>
  <si>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</si>
  <si>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</si>
  <si>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</si>
  <si>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</si>
  <si>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</si>
  <si>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</si>
  <si>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</si>
  <si>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</si>
  <si>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</si>
  <si>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</si>
  <si>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</si>
  <si>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</si>
  <si>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</si>
  <si>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</si>
  <si>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</si>
  <si>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</si>
  <si>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</si>
  <si>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</si>
  <si>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</si>
  <si>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</si>
  <si>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</si>
  <si>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</si>
  <si>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</si>
  <si>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</si>
  <si>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</si>
  <si>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</si>
  <si>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</si>
  <si>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</si>
  <si>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</si>
  <si>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</si>
  <si>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</si>
  <si>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</si>
  <si>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</si>
  <si>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</si>
  <si>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</si>
  <si>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</si>
  <si>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</si>
  <si>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</si>
  <si>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</si>
  <si>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</si>
  <si>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</si>
  <si>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</si>
  <si>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</si>
  <si>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</si>
  <si>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</si>
  <si>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</si>
  <si>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</si>
  <si>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</si>
  <si>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</si>
  <si>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</si>
  <si>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</si>
  <si>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</si>
  <si>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</si>
  <si>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</si>
  <si>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</si>
  <si>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</si>
  <si>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</si>
  <si>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</si>
  <si>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</si>
  <si>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</si>
  <si>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</si>
  <si>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</si>
  <si>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</si>
  <si>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</si>
  <si>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</si>
  <si>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</si>
  <si>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</si>
  <si>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</si>
  <si>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</si>
  <si>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</si>
  <si>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</si>
  <si>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</si>
  <si>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</si>
  <si>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</si>
  <si>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</si>
  <si>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</si>
  <si>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</si>
  <si>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</si>
  <si>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</si>
  <si>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</si>
  <si>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</si>
  <si>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</si>
  <si>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</si>
  <si>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</si>
  <si>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</si>
  <si>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</si>
  <si>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</si>
  <si>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</si>
  <si>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</si>
  <si>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-2029954766</t>
  </si>
  <si>
    <t>VV</t>
  </si>
  <si>
    <t>344*2,0</t>
  </si>
  <si>
    <t>113208111.S</t>
  </si>
  <si>
    <t>Vytrhanie obrúb betonových, s vybúraním lôžka, chodníkových,  -0,04000t</t>
  </si>
  <si>
    <t>m</t>
  </si>
  <si>
    <t>1134488318</t>
  </si>
  <si>
    <t>344+2+2</t>
  </si>
  <si>
    <t>3</t>
  </si>
  <si>
    <t>113307211.S</t>
  </si>
  <si>
    <t>Odstránenie podkladu v ploche nad 200 m2 z kameniva ťaženého, hr. vrstvy do 50 mm,  -0,16000t</t>
  </si>
  <si>
    <t>-2054630524</t>
  </si>
  <si>
    <t>344*2</t>
  </si>
  <si>
    <t>132301101.S</t>
  </si>
  <si>
    <t>Výkop ryhy do šírky 600 mm v horn.4 do 100 m3</t>
  </si>
  <si>
    <t>m3</t>
  </si>
  <si>
    <t>1204580468</t>
  </si>
  <si>
    <t>376*0,5*0,5</t>
  </si>
  <si>
    <t>5</t>
  </si>
  <si>
    <t>132301109.S</t>
  </si>
  <si>
    <t>Príplatok za lepivosť pri hĺbení rýh šírky do 600 mm zapažených i nezapažených s urovnaním dna v hornine 4</t>
  </si>
  <si>
    <t>-521462537</t>
  </si>
  <si>
    <t>94*0,5</t>
  </si>
  <si>
    <t>6</t>
  </si>
  <si>
    <t>162501102.S</t>
  </si>
  <si>
    <t>Vodorovné premiestnenie výkopku po spevnenej ceste z horniny tr.1-4, do 100 m3 na vzdialenosť do 3000 m</t>
  </si>
  <si>
    <t>1898037108</t>
  </si>
  <si>
    <t>7</t>
  </si>
  <si>
    <t>171201201.S</t>
  </si>
  <si>
    <t>Uloženie sypaniny na skládky do 100 m3</t>
  </si>
  <si>
    <t>-1784522970</t>
  </si>
  <si>
    <t>8</t>
  </si>
  <si>
    <t>171209002.S</t>
  </si>
  <si>
    <t>Poplatok za skladovanie - zemina a kamenivo (17 05) ostatné</t>
  </si>
  <si>
    <t>t</t>
  </si>
  <si>
    <t>-991665981</t>
  </si>
  <si>
    <t>94*1,5</t>
  </si>
  <si>
    <t>Komunikácie</t>
  </si>
  <si>
    <t>9</t>
  </si>
  <si>
    <t>561121111.S</t>
  </si>
  <si>
    <t>Zhotovenie podkladu mechanicky spevnenej zeminy - zhutnňovanie podkladu</t>
  </si>
  <si>
    <t>-1794694842</t>
  </si>
  <si>
    <t>688+188</t>
  </si>
  <si>
    <t>10</t>
  </si>
  <si>
    <t>564732111.S</t>
  </si>
  <si>
    <t>Podklad alebo kryt z kameniva hrubého drveného veľ. 32-63 mm (vibr.štrk) po zhut.hr. 100 mm</t>
  </si>
  <si>
    <t>1619893844</t>
  </si>
  <si>
    <t>376*0,5 "pod chod. obrubníky"</t>
  </si>
  <si>
    <t>11</t>
  </si>
  <si>
    <t>564782111.S</t>
  </si>
  <si>
    <t>Podklad alebo kryt z kameniva hrubého drveného veľ. 32-63 mm (vibr.štrk) po zhut.hr. 300 mm</t>
  </si>
  <si>
    <t>589257669</t>
  </si>
  <si>
    <t>376*0,5 "doplnenie lôžka po výkope"</t>
  </si>
  <si>
    <t>12</t>
  </si>
  <si>
    <t>596911144.S</t>
  </si>
  <si>
    <t>Kladenie betónovej zámkovej dlažby komunikácií pre peších hr. 60 mm pre peších nad 300 m2 so zriadením lôžka z kameniva hr. 30 mm</t>
  </si>
  <si>
    <t>205310745</t>
  </si>
  <si>
    <t>13</t>
  </si>
  <si>
    <t>M</t>
  </si>
  <si>
    <t>592460009600.S</t>
  </si>
  <si>
    <t>Dlažba betónová, rozmer 200x200x60 mm, prírodná</t>
  </si>
  <si>
    <t>-1641347347</t>
  </si>
  <si>
    <t>688*1,1 'Přepočítané koeficientom množstva</t>
  </si>
  <si>
    <t>Ostatné konštrukcie a práce-búranie</t>
  </si>
  <si>
    <t>14</t>
  </si>
  <si>
    <t>916561112.S</t>
  </si>
  <si>
    <t>Osadenie záhonového alebo parkového obrubníka betón., do lôžka z bet. pros. tr. C 16/20 s bočnou oporou</t>
  </si>
  <si>
    <t>2050097997</t>
  </si>
  <si>
    <t>344 "bočná strana od rodinných domov"</t>
  </si>
  <si>
    <t>2+2 "zčiatok + koniec"</t>
  </si>
  <si>
    <t>3,5*8 "oblúk okolo stromov"</t>
  </si>
  <si>
    <t>Súčet</t>
  </si>
  <si>
    <t>15</t>
  </si>
  <si>
    <t>592170001800.S</t>
  </si>
  <si>
    <t>Obrubník parkový, lxšxv 1000x50x200 mm, prírodný</t>
  </si>
  <si>
    <t>ks</t>
  </si>
  <si>
    <t>1337918120</t>
  </si>
  <si>
    <t>376*1,01 'Přepočítané koeficientom množstva</t>
  </si>
  <si>
    <t>16</t>
  </si>
  <si>
    <t>918101112.S</t>
  </si>
  <si>
    <t>Lôžko pod obrubníky, krajníky alebo obruby z dlažobných kociek z betónu prostého tr. C 16/20</t>
  </si>
  <si>
    <t>1814975824</t>
  </si>
  <si>
    <t>380*0,15*0,15</t>
  </si>
  <si>
    <t>17</t>
  </si>
  <si>
    <t>979081111.S</t>
  </si>
  <si>
    <t>Odvoz sutiny a vybúraných hmôt na skládku do 1 km</t>
  </si>
  <si>
    <t>1726405813</t>
  </si>
  <si>
    <t>18</t>
  </si>
  <si>
    <t>979081121.S</t>
  </si>
  <si>
    <t>Odvoz sutiny a vybúraných hmôt na skládku za každý ďalší 1 km</t>
  </si>
  <si>
    <t>-351864285</t>
  </si>
  <si>
    <t>220*3</t>
  </si>
  <si>
    <t>19</t>
  </si>
  <si>
    <t>979089012.S</t>
  </si>
  <si>
    <t>Poplatok za skladovanie - betón, tehly, dlaždice (17 01) ostatné</t>
  </si>
  <si>
    <t>-244888142</t>
  </si>
  <si>
    <t>99</t>
  </si>
  <si>
    <t>Presun hmôt HSV</t>
  </si>
  <si>
    <t>998225111.S</t>
  </si>
  <si>
    <t>Presun hmôt pre pozemnú komunikáciu s krytom asfaltovým akejkoľvek dĺžky objektu</t>
  </si>
  <si>
    <t>782549255</t>
  </si>
  <si>
    <t>Vedľajšie rozpočtové náklady</t>
  </si>
  <si>
    <t>21</t>
  </si>
  <si>
    <t>000600024.S</t>
  </si>
  <si>
    <t>Zariadenie staveniska - prevádzkové dopravné značenie po stavenisku, zabezpečenie staveniska</t>
  </si>
  <si>
    <t>kpl.</t>
  </si>
  <si>
    <t>1024</t>
  </si>
  <si>
    <t>-1872600696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</si>
</sst>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167" fontId="34" fillId="3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115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886718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207" t="s">
        <v>5</v>
      </c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221" t="s">
        <v>12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R5" s="19"/>
      <c r="BE5" s="218" t="s">
        <v>13</v>
      </c>
      <c r="BS5" s="16" t="s">
        <v>6</v>
      </c>
    </row>
    <row r="6" spans="1:74" s="1" customFormat="1" ht="36.9" customHeight="1">
      <c r="B6" s="19"/>
      <c r="D6" s="25" t="s">
        <v>14</v>
      </c>
      <c r="K6" s="222" t="s">
        <v>15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R6" s="19"/>
      <c r="BE6" s="219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19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19"/>
      <c r="BS8" s="16" t="s">
        <v>6</v>
      </c>
    </row>
    <row r="9" spans="1:74" s="1" customFormat="1" ht="14.4" customHeight="1">
      <c r="B9" s="19"/>
      <c r="AR9" s="19"/>
      <c r="BE9" s="219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19"/>
      <c r="BS10" s="16" t="s">
        <v>6</v>
      </c>
    </row>
    <row r="11" spans="1:74" s="1" customFormat="1" ht="18.5" customHeight="1">
      <c r="B11" s="19"/>
      <c r="E11" s="24" t="s">
        <v>24</v>
      </c>
      <c r="AK11" s="26" t="s">
        <v>25</v>
      </c>
      <c r="AN11" s="24" t="s">
        <v>1</v>
      </c>
      <c r="AR11" s="19"/>
      <c r="BE11" s="219"/>
      <c r="BS11" s="16" t="s">
        <v>6</v>
      </c>
    </row>
    <row r="12" spans="1:74" s="1" customFormat="1" ht="6.9" customHeight="1">
      <c r="B12" s="19"/>
      <c r="AR12" s="19"/>
      <c r="BE12" s="219"/>
      <c r="BS12" s="16" t="s">
        <v>6</v>
      </c>
    </row>
    <row r="13" spans="1:74" s="1" customFormat="1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19"/>
      <c r="BS13" s="16" t="s">
        <v>6</v>
      </c>
    </row>
    <row r="14" spans="1:74" ht="12.5">
      <c r="B14" s="19"/>
      <c r="E14" s="223" t="s">
        <v>27</v>
      </c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6" t="s">
        <v>25</v>
      </c>
      <c r="AN14" s="28" t="s">
        <v>27</v>
      </c>
      <c r="AR14" s="19"/>
      <c r="BE14" s="219"/>
      <c r="BS14" s="16" t="s">
        <v>6</v>
      </c>
    </row>
    <row r="15" spans="1:74" s="1" customFormat="1" ht="6.9" customHeight="1">
      <c r="B15" s="19"/>
      <c r="AR15" s="19"/>
      <c r="BE15" s="219"/>
      <c r="BS15" s="16" t="s">
        <v>3</v>
      </c>
    </row>
    <row r="16" spans="1:74" s="1" customFormat="1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19"/>
      <c r="BS16" s="16" t="s">
        <v>3</v>
      </c>
    </row>
    <row r="17" spans="1:71" s="1" customFormat="1" ht="18.5" customHeight="1">
      <c r="B17" s="19"/>
      <c r="E17" s="24" t="s">
        <v>29</v>
      </c>
      <c r="AK17" s="26" t="s">
        <v>25</v>
      </c>
      <c r="AN17" s="24" t="s">
        <v>1</v>
      </c>
      <c r="AR17" s="19"/>
      <c r="BE17" s="219"/>
      <c r="BS17" s="16" t="s">
        <v>30</v>
      </c>
    </row>
    <row r="18" spans="1:71" s="1" customFormat="1" ht="6.9" customHeight="1">
      <c r="B18" s="19"/>
      <c r="AR18" s="19"/>
      <c r="BE18" s="219"/>
      <c r="BS18" s="16" t="s">
        <v>31</v>
      </c>
    </row>
    <row r="19" spans="1:71" s="1" customFormat="1" ht="12" customHeight="1">
      <c r="B19" s="19"/>
      <c r="D19" s="26" t="s">
        <v>32</v>
      </c>
      <c r="AK19" s="26" t="s">
        <v>23</v>
      </c>
      <c r="AN19" s="24" t="s">
        <v>33</v>
      </c>
      <c r="AR19" s="19"/>
      <c r="BE19" s="219"/>
      <c r="BS19" s="16" t="s">
        <v>31</v>
      </c>
    </row>
    <row r="20" spans="1:71" s="1" customFormat="1" ht="18.5" customHeight="1">
      <c r="B20" s="19"/>
      <c r="E20" s="24" t="s">
        <v>34</v>
      </c>
      <c r="AK20" s="26" t="s">
        <v>25</v>
      </c>
      <c r="AN20" s="24" t="s">
        <v>1</v>
      </c>
      <c r="AR20" s="19"/>
      <c r="BE20" s="219"/>
      <c r="BS20" s="16" t="s">
        <v>30</v>
      </c>
    </row>
    <row r="21" spans="1:71" s="1" customFormat="1" ht="6.9" customHeight="1">
      <c r="B21" s="19"/>
      <c r="AR21" s="19"/>
      <c r="BE21" s="219"/>
    </row>
    <row r="22" spans="1:71" s="1" customFormat="1" ht="12" customHeight="1">
      <c r="B22" s="19"/>
      <c r="D22" s="26" t="s">
        <v>35</v>
      </c>
      <c r="AR22" s="19"/>
      <c r="BE22" s="219"/>
    </row>
    <row r="23" spans="1:71" s="1" customFormat="1" ht="16.5" customHeight="1">
      <c r="B23" s="19"/>
      <c r="E23" s="225" t="s">
        <v>1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R23" s="19"/>
      <c r="BE23" s="219"/>
    </row>
    <row r="24" spans="1:71" s="1" customFormat="1" ht="6.9" customHeight="1">
      <c r="B24" s="19"/>
      <c r="AR24" s="19"/>
      <c r="BE24" s="219"/>
    </row>
    <row r="25" spans="1:71" s="1" customFormat="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9"/>
    </row>
    <row r="26" spans="1:71" s="1" customFormat="1" ht="14.4" customHeight="1">
      <c r="B26" s="19"/>
      <c r="D26" s="31" t="s">
        <v>36</v>
      </c>
      <c r="AK26" s="226">
        <f>ROUND(AG94,2)</f>
        <v>0</v>
      </c>
      <c r="AL26" s="208"/>
      <c r="AM26" s="208"/>
      <c r="AN26" s="208"/>
      <c r="AO26" s="208"/>
      <c r="AR26" s="19"/>
      <c r="BE26" s="219"/>
    </row>
    <row r="27" spans="1:71" s="1" customFormat="1" ht="14.4" customHeight="1">
      <c r="B27" s="19"/>
      <c r="D27" s="31" t="s">
        <v>37</v>
      </c>
      <c r="AK27" s="226">
        <f>ROUND(AG97, 2)</f>
        <v>0</v>
      </c>
      <c r="AL27" s="226"/>
      <c r="AM27" s="226"/>
      <c r="AN27" s="226"/>
      <c r="AO27" s="226"/>
      <c r="AR27" s="19"/>
      <c r="BE27" s="219"/>
    </row>
    <row r="28" spans="1:7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BE28" s="219"/>
    </row>
    <row r="29" spans="1:71" s="2" customFormat="1" ht="26" customHeight="1">
      <c r="A29" s="33"/>
      <c r="B29" s="34"/>
      <c r="C29" s="33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27">
        <f>ROUND(AK26 + AK27, 2)</f>
        <v>0</v>
      </c>
      <c r="AL29" s="228"/>
      <c r="AM29" s="228"/>
      <c r="AN29" s="228"/>
      <c r="AO29" s="228"/>
      <c r="AP29" s="33"/>
      <c r="AQ29" s="33"/>
      <c r="AR29" s="34"/>
      <c r="BE29" s="219"/>
    </row>
    <row r="30" spans="1:7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  <c r="BE30" s="219"/>
    </row>
    <row r="31" spans="1:71" s="2" customFormat="1" ht="12.5">
      <c r="A31" s="33"/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229" t="s">
        <v>39</v>
      </c>
      <c r="M31" s="229"/>
      <c r="N31" s="229"/>
      <c r="O31" s="229"/>
      <c r="P31" s="229"/>
      <c r="Q31" s="33"/>
      <c r="R31" s="33"/>
      <c r="S31" s="33"/>
      <c r="T31" s="33"/>
      <c r="U31" s="33"/>
      <c r="V31" s="33"/>
      <c r="W31" s="229" t="s">
        <v>40</v>
      </c>
      <c r="X31" s="229"/>
      <c r="Y31" s="229"/>
      <c r="Z31" s="229"/>
      <c r="AA31" s="229"/>
      <c r="AB31" s="229"/>
      <c r="AC31" s="229"/>
      <c r="AD31" s="229"/>
      <c r="AE31" s="229"/>
      <c r="AF31" s="33"/>
      <c r="AG31" s="33"/>
      <c r="AH31" s="33"/>
      <c r="AI31" s="33"/>
      <c r="AJ31" s="33"/>
      <c r="AK31" s="229" t="s">
        <v>41</v>
      </c>
      <c r="AL31" s="229"/>
      <c r="AM31" s="229"/>
      <c r="AN31" s="229"/>
      <c r="AO31" s="229"/>
      <c r="AP31" s="33"/>
      <c r="AQ31" s="33"/>
      <c r="AR31" s="34"/>
      <c r="BE31" s="219"/>
    </row>
    <row r="32" spans="1:71" s="3" customFormat="1" ht="14.4" customHeight="1">
      <c r="B32" s="38"/>
      <c r="D32" s="26" t="s">
        <v>42</v>
      </c>
      <c r="F32" s="26" t="s">
        <v>43</v>
      </c>
      <c r="L32" s="211">
        <v>0.2</v>
      </c>
      <c r="M32" s="210"/>
      <c r="N32" s="210"/>
      <c r="O32" s="210"/>
      <c r="P32" s="210"/>
      <c r="W32" s="209">
        <f>ROUND(AZ94 + SUM(CD97:CD101),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f>ROUND(AV94 + SUM(BY97:BY101), 2)</f>
        <v>0</v>
      </c>
      <c r="AL32" s="210"/>
      <c r="AM32" s="210"/>
      <c r="AN32" s="210"/>
      <c r="AO32" s="210"/>
      <c r="AR32" s="38"/>
      <c r="BE32" s="220"/>
    </row>
    <row r="33" spans="1:57" s="3" customFormat="1" ht="14.4" customHeight="1">
      <c r="B33" s="38"/>
      <c r="F33" s="26" t="s">
        <v>44</v>
      </c>
      <c r="L33" s="211">
        <v>0.2</v>
      </c>
      <c r="M33" s="210"/>
      <c r="N33" s="210"/>
      <c r="O33" s="210"/>
      <c r="P33" s="210"/>
      <c r="W33" s="209">
        <f>ROUND(BA94 + SUM(CE97:CE101), 2)</f>
        <v>0</v>
      </c>
      <c r="X33" s="210"/>
      <c r="Y33" s="210"/>
      <c r="Z33" s="210"/>
      <c r="AA33" s="210"/>
      <c r="AB33" s="210"/>
      <c r="AC33" s="210"/>
      <c r="AD33" s="210"/>
      <c r="AE33" s="210"/>
      <c r="AK33" s="209">
        <f>ROUND(AW94 + SUM(BZ97:BZ101), 2)</f>
        <v>0</v>
      </c>
      <c r="AL33" s="210"/>
      <c r="AM33" s="210"/>
      <c r="AN33" s="210"/>
      <c r="AO33" s="210"/>
      <c r="AR33" s="38"/>
      <c r="BE33" s="220"/>
    </row>
    <row r="34" spans="1:57" s="3" customFormat="1" ht="14.4" hidden="1" customHeight="1">
      <c r="B34" s="38"/>
      <c r="F34" s="26" t="s">
        <v>45</v>
      </c>
      <c r="L34" s="211">
        <v>0.2</v>
      </c>
      <c r="M34" s="210"/>
      <c r="N34" s="210"/>
      <c r="O34" s="210"/>
      <c r="P34" s="210"/>
      <c r="W34" s="209">
        <f>ROUND(BB94 + SUM(CF97:CF101), 2)</f>
        <v>0</v>
      </c>
      <c r="X34" s="210"/>
      <c r="Y34" s="210"/>
      <c r="Z34" s="210"/>
      <c r="AA34" s="210"/>
      <c r="AB34" s="210"/>
      <c r="AC34" s="210"/>
      <c r="AD34" s="210"/>
      <c r="AE34" s="210"/>
      <c r="AK34" s="209">
        <v>0</v>
      </c>
      <c r="AL34" s="210"/>
      <c r="AM34" s="210"/>
      <c r="AN34" s="210"/>
      <c r="AO34" s="210"/>
      <c r="AR34" s="38"/>
      <c r="BE34" s="220"/>
    </row>
    <row r="35" spans="1:57" s="3" customFormat="1" ht="14.4" hidden="1" customHeight="1">
      <c r="B35" s="38"/>
      <c r="F35" s="26" t="s">
        <v>46</v>
      </c>
      <c r="L35" s="211">
        <v>0.2</v>
      </c>
      <c r="M35" s="210"/>
      <c r="N35" s="210"/>
      <c r="O35" s="210"/>
      <c r="P35" s="210"/>
      <c r="W35" s="209">
        <f>ROUND(BC94 + SUM(CG97:CG101), 2)</f>
        <v>0</v>
      </c>
      <c r="X35" s="210"/>
      <c r="Y35" s="210"/>
      <c r="Z35" s="210"/>
      <c r="AA35" s="210"/>
      <c r="AB35" s="210"/>
      <c r="AC35" s="210"/>
      <c r="AD35" s="210"/>
      <c r="AE35" s="210"/>
      <c r="AK35" s="209">
        <v>0</v>
      </c>
      <c r="AL35" s="210"/>
      <c r="AM35" s="210"/>
      <c r="AN35" s="210"/>
      <c r="AO35" s="210"/>
      <c r="AR35" s="38"/>
    </row>
    <row r="36" spans="1:57" s="3" customFormat="1" ht="14.4" hidden="1" customHeight="1">
      <c r="B36" s="38"/>
      <c r="F36" s="26" t="s">
        <v>47</v>
      </c>
      <c r="L36" s="211">
        <v>0</v>
      </c>
      <c r="M36" s="210"/>
      <c r="N36" s="210"/>
      <c r="O36" s="210"/>
      <c r="P36" s="210"/>
      <c r="W36" s="209">
        <f>ROUND(BD94 + SUM(CH97:CH101), 2)</f>
        <v>0</v>
      </c>
      <c r="X36" s="210"/>
      <c r="Y36" s="210"/>
      <c r="Z36" s="210"/>
      <c r="AA36" s="210"/>
      <c r="AB36" s="210"/>
      <c r="AC36" s="210"/>
      <c r="AD36" s="210"/>
      <c r="AE36" s="210"/>
      <c r="AK36" s="209">
        <v>0</v>
      </c>
      <c r="AL36" s="210"/>
      <c r="AM36" s="210"/>
      <c r="AN36" s="210"/>
      <c r="AO36" s="210"/>
      <c r="AR36" s="38"/>
    </row>
    <row r="37" spans="1:57" s="2" customFormat="1" ht="6.9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2" customFormat="1" ht="26" customHeight="1">
      <c r="A38" s="33"/>
      <c r="B38" s="34"/>
      <c r="C38" s="39"/>
      <c r="D38" s="40" t="s">
        <v>48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 t="s">
        <v>49</v>
      </c>
      <c r="U38" s="41"/>
      <c r="V38" s="41"/>
      <c r="W38" s="41"/>
      <c r="X38" s="212" t="s">
        <v>50</v>
      </c>
      <c r="Y38" s="213"/>
      <c r="Z38" s="213"/>
      <c r="AA38" s="213"/>
      <c r="AB38" s="213"/>
      <c r="AC38" s="41"/>
      <c r="AD38" s="41"/>
      <c r="AE38" s="41"/>
      <c r="AF38" s="41"/>
      <c r="AG38" s="41"/>
      <c r="AH38" s="41"/>
      <c r="AI38" s="41"/>
      <c r="AJ38" s="41"/>
      <c r="AK38" s="214">
        <f>SUM(AK29:AK36)</f>
        <v>0</v>
      </c>
      <c r="AL38" s="213"/>
      <c r="AM38" s="213"/>
      <c r="AN38" s="213"/>
      <c r="AO38" s="215"/>
      <c r="AP38" s="39"/>
      <c r="AQ38" s="39"/>
      <c r="AR38" s="34"/>
      <c r="BE38" s="33"/>
    </row>
    <row r="39" spans="1:57" s="2" customFormat="1" ht="6.9" customHeight="1">
      <c r="A39" s="33"/>
      <c r="B39" s="34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4"/>
      <c r="BE39" s="33"/>
    </row>
    <row r="40" spans="1:57" s="2" customFormat="1" ht="8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4"/>
      <c r="BE40" s="33"/>
    </row>
    <row r="41" spans="1:57" s="1" customFormat="1" ht="14.4" hidden="1" customHeight="1">
      <c r="B41" s="19"/>
      <c r="AR41" s="19"/>
    </row>
    <row r="42" spans="1:57" s="1" customFormat="1" ht="14.4" hidden="1" customHeight="1">
      <c r="B42" s="19"/>
      <c r="AR42" s="19"/>
    </row>
    <row r="43" spans="1:57" s="1" customFormat="1" ht="14.4" hidden="1" customHeight="1">
      <c r="B43" s="19"/>
      <c r="AR43" s="19"/>
    </row>
    <row r="44" spans="1:57" s="1" customFormat="1" ht="14.4" hidden="1" customHeight="1">
      <c r="B44" s="19"/>
      <c r="AR44" s="19"/>
    </row>
    <row r="45" spans="1:57" s="1" customFormat="1" ht="14.4" hidden="1" customHeight="1">
      <c r="B45" s="19"/>
      <c r="AR45" s="19"/>
    </row>
    <row r="46" spans="1:57" s="1" customFormat="1" ht="14.4" hidden="1" customHeight="1">
      <c r="B46" s="19"/>
      <c r="AR46" s="19"/>
    </row>
    <row r="47" spans="1:57" s="1" customFormat="1" ht="14.4" hidden="1" customHeight="1">
      <c r="B47" s="19"/>
      <c r="AR47" s="19"/>
    </row>
    <row r="48" spans="1:57" s="1" customFormat="1" ht="14.4" hidden="1" customHeight="1">
      <c r="B48" s="19"/>
      <c r="AR48" s="19"/>
    </row>
    <row r="49" spans="1:57" s="2" customFormat="1" ht="14.4" customHeight="1">
      <c r="B49" s="43"/>
      <c r="D49" s="44" t="s">
        <v>51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52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5">
      <c r="A60" s="33"/>
      <c r="B60" s="34"/>
      <c r="C60" s="33"/>
      <c r="D60" s="46" t="s">
        <v>53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54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53</v>
      </c>
      <c r="AI60" s="36"/>
      <c r="AJ60" s="36"/>
      <c r="AK60" s="36"/>
      <c r="AL60" s="36"/>
      <c r="AM60" s="46" t="s">
        <v>54</v>
      </c>
      <c r="AN60" s="36"/>
      <c r="AO60" s="36"/>
      <c r="AP60" s="33"/>
      <c r="AQ60" s="33"/>
      <c r="AR60" s="34"/>
      <c r="BE60" s="33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3">
      <c r="A64" s="33"/>
      <c r="B64" s="34"/>
      <c r="C64" s="33"/>
      <c r="D64" s="44" t="s">
        <v>55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56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5">
      <c r="A75" s="33"/>
      <c r="B75" s="34"/>
      <c r="C75" s="33"/>
      <c r="D75" s="46" t="s">
        <v>53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54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53</v>
      </c>
      <c r="AI75" s="36"/>
      <c r="AJ75" s="36"/>
      <c r="AK75" s="36"/>
      <c r="AL75" s="36"/>
      <c r="AM75" s="46" t="s">
        <v>54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0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0" s="2" customFormat="1" ht="24.9" customHeight="1">
      <c r="A82" s="33"/>
      <c r="B82" s="34"/>
      <c r="C82" s="20" t="s">
        <v>57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0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0" s="4" customFormat="1" ht="12" customHeight="1">
      <c r="B84" s="52"/>
      <c r="C84" s="26" t="s">
        <v>11</v>
      </c>
      <c r="L84" s="4" t="str">
        <f>K5</f>
        <v>22102020</v>
      </c>
      <c r="AR84" s="52"/>
    </row>
    <row r="85" spans="1:90" s="5" customFormat="1" ht="36.9" customHeight="1">
      <c r="B85" s="53"/>
      <c r="C85" s="54" t="s">
        <v>14</v>
      </c>
      <c r="L85" s="243" t="str">
        <f>K6</f>
        <v>Rekonštrukcia chodníkov na ul. Štúrova od Diskontu po byt. dom č. 202</v>
      </c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R85" s="53"/>
    </row>
    <row r="86" spans="1:90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0" s="2" customFormat="1" ht="12" customHeight="1">
      <c r="A87" s="33"/>
      <c r="B87" s="34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Spišská Stará Ves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45" t="str">
        <f>IF(AN8= "","",AN8)</f>
        <v>22. 10. 2020</v>
      </c>
      <c r="AN87" s="245"/>
      <c r="AO87" s="33"/>
      <c r="AP87" s="33"/>
      <c r="AQ87" s="33"/>
      <c r="AR87" s="34"/>
      <c r="BE87" s="33"/>
    </row>
    <row r="88" spans="1:90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0" s="2" customFormat="1" ht="15.15" customHeight="1">
      <c r="A89" s="33"/>
      <c r="B89" s="34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Mesto Spišská Stará Ves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50" t="str">
        <f>IF(E17="","",E17)</f>
        <v xml:space="preserve"> </v>
      </c>
      <c r="AN89" s="251"/>
      <c r="AO89" s="251"/>
      <c r="AP89" s="251"/>
      <c r="AQ89" s="33"/>
      <c r="AR89" s="34"/>
      <c r="AS89" s="246" t="s">
        <v>58</v>
      </c>
      <c r="AT89" s="247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0" s="2" customFormat="1" ht="15.15" customHeight="1">
      <c r="A90" s="33"/>
      <c r="B90" s="34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50" t="str">
        <f>IF(E20="","",E20)</f>
        <v>Ing. Jozef Trebuňa</v>
      </c>
      <c r="AN90" s="251"/>
      <c r="AO90" s="251"/>
      <c r="AP90" s="251"/>
      <c r="AQ90" s="33"/>
      <c r="AR90" s="34"/>
      <c r="AS90" s="248"/>
      <c r="AT90" s="249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0" s="2" customFormat="1" ht="10.7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8"/>
      <c r="AT91" s="249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0" s="2" customFormat="1" ht="29.25" customHeight="1">
      <c r="A92" s="33"/>
      <c r="B92" s="34"/>
      <c r="C92" s="237" t="s">
        <v>59</v>
      </c>
      <c r="D92" s="235"/>
      <c r="E92" s="235"/>
      <c r="F92" s="235"/>
      <c r="G92" s="235"/>
      <c r="H92" s="61"/>
      <c r="I92" s="234" t="s">
        <v>60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8" t="s">
        <v>61</v>
      </c>
      <c r="AH92" s="235"/>
      <c r="AI92" s="235"/>
      <c r="AJ92" s="235"/>
      <c r="AK92" s="235"/>
      <c r="AL92" s="235"/>
      <c r="AM92" s="235"/>
      <c r="AN92" s="234" t="s">
        <v>62</v>
      </c>
      <c r="AO92" s="235"/>
      <c r="AP92" s="236"/>
      <c r="AQ92" s="62" t="s">
        <v>63</v>
      </c>
      <c r="AR92" s="34"/>
      <c r="AS92" s="63" t="s">
        <v>64</v>
      </c>
      <c r="AT92" s="64" t="s">
        <v>65</v>
      </c>
      <c r="AU92" s="64" t="s">
        <v>66</v>
      </c>
      <c r="AV92" s="64" t="s">
        <v>67</v>
      </c>
      <c r="AW92" s="64" t="s">
        <v>68</v>
      </c>
      <c r="AX92" s="64" t="s">
        <v>69</v>
      </c>
      <c r="AY92" s="64" t="s">
        <v>70</v>
      </c>
      <c r="AZ92" s="64" t="s">
        <v>71</v>
      </c>
      <c r="BA92" s="64" t="s">
        <v>72</v>
      </c>
      <c r="BB92" s="64" t="s">
        <v>73</v>
      </c>
      <c r="BC92" s="64" t="s">
        <v>74</v>
      </c>
      <c r="BD92" s="65" t="s">
        <v>75</v>
      </c>
      <c r="BE92" s="33"/>
    </row>
    <row r="93" spans="1:90" s="2" customFormat="1" ht="10.7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0" s="6" customFormat="1" ht="32.4" customHeight="1">
      <c r="B94" s="69"/>
      <c r="C94" s="70" t="s">
        <v>76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2">
        <f>ROUND(AG95,2)</f>
        <v>0</v>
      </c>
      <c r="AH94" s="242"/>
      <c r="AI94" s="242"/>
      <c r="AJ94" s="242"/>
      <c r="AK94" s="242"/>
      <c r="AL94" s="242"/>
      <c r="AM94" s="242"/>
      <c r="AN94" s="216">
        <f>SUM(AG94,AT94)</f>
        <v>0</v>
      </c>
      <c r="AO94" s="216"/>
      <c r="AP94" s="216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0</v>
      </c>
      <c r="AV94" s="75">
        <f>ROUND(AZ94*L32,2)</f>
        <v>0</v>
      </c>
      <c r="AW94" s="75">
        <f>ROUND(BA94*L33,2)</f>
        <v>0</v>
      </c>
      <c r="AX94" s="75">
        <f>ROUND(BB94*L32,2)</f>
        <v>0</v>
      </c>
      <c r="AY94" s="75">
        <f>ROUND(BC94*L33,2)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77</v>
      </c>
      <c r="BT94" s="78" t="s">
        <v>78</v>
      </c>
      <c r="BV94" s="78" t="s">
        <v>79</v>
      </c>
      <c r="BW94" s="78" t="s">
        <v>4</v>
      </c>
      <c r="BX94" s="78" t="s">
        <v>80</v>
      </c>
      <c r="CL94" s="78" t="s">
        <v>1</v>
      </c>
    </row>
    <row r="95" spans="1:90" s="7" customFormat="1" ht="24.75" customHeight="1">
      <c r="A95" s="79" t="s">
        <v>81</v>
      </c>
      <c r="B95" s="80"/>
      <c r="C95" s="81"/>
      <c r="D95" s="239" t="s">
        <v>12</v>
      </c>
      <c r="E95" s="239"/>
      <c r="F95" s="239"/>
      <c r="G95" s="239"/>
      <c r="H95" s="239"/>
      <c r="I95" s="82"/>
      <c r="J95" s="239" t="s">
        <v>15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40">
        <f>'22102020 - Rekonštrukcia ...'!J30</f>
        <v>0</v>
      </c>
      <c r="AH95" s="241"/>
      <c r="AI95" s="241"/>
      <c r="AJ95" s="241"/>
      <c r="AK95" s="241"/>
      <c r="AL95" s="241"/>
      <c r="AM95" s="241"/>
      <c r="AN95" s="240">
        <f>SUM(AG95,AT95)</f>
        <v>0</v>
      </c>
      <c r="AO95" s="241"/>
      <c r="AP95" s="241"/>
      <c r="AQ95" s="83" t="s">
        <v>82</v>
      </c>
      <c r="AR95" s="80"/>
      <c r="AS95" s="84">
        <v>0</v>
      </c>
      <c r="AT95" s="85">
        <f>ROUND(SUM(AV95:AW95),2)</f>
        <v>0</v>
      </c>
      <c r="AU95" s="86">
        <f>'22102020 - Rekonštrukcia ...'!P128</f>
        <v>0</v>
      </c>
      <c r="AV95" s="85">
        <f>'22102020 - Rekonštrukcia ...'!J33</f>
        <v>0</v>
      </c>
      <c r="AW95" s="85">
        <f>'22102020 - Rekonštrukcia ...'!J34</f>
        <v>0</v>
      </c>
      <c r="AX95" s="85">
        <f>'22102020 - Rekonštrukcia ...'!J35</f>
        <v>0</v>
      </c>
      <c r="AY95" s="85">
        <f>'22102020 - Rekonštrukcia ...'!J36</f>
        <v>0</v>
      </c>
      <c r="AZ95" s="85">
        <f>'22102020 - Rekonštrukcia ...'!F33</f>
        <v>0</v>
      </c>
      <c r="BA95" s="85">
        <f>'22102020 - Rekonštrukcia ...'!F34</f>
        <v>0</v>
      </c>
      <c r="BB95" s="85">
        <f>'22102020 - Rekonštrukcia ...'!F35</f>
        <v>0</v>
      </c>
      <c r="BC95" s="85">
        <f>'22102020 - Rekonštrukcia ...'!F36</f>
        <v>0</v>
      </c>
      <c r="BD95" s="87">
        <f>'22102020 - Rekonštrukcia ...'!F37</f>
        <v>0</v>
      </c>
      <c r="BT95" s="88" t="s">
        <v>83</v>
      </c>
      <c r="BU95" s="88" t="s">
        <v>84</v>
      </c>
      <c r="BV95" s="88" t="s">
        <v>79</v>
      </c>
      <c r="BW95" s="88" t="s">
        <v>4</v>
      </c>
      <c r="BX95" s="88" t="s">
        <v>80</v>
      </c>
      <c r="CL95" s="88" t="s">
        <v>1</v>
      </c>
    </row>
    <row r="96" spans="1:90">
      <c r="B96" s="19"/>
      <c r="AR96" s="19"/>
    </row>
    <row r="97" spans="1:89" s="2" customFormat="1" ht="30" customHeight="1">
      <c r="A97" s="33"/>
      <c r="B97" s="34"/>
      <c r="C97" s="70" t="s">
        <v>85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216">
        <f>ROUND(SUM(AG98:AG101), 2)</f>
        <v>0</v>
      </c>
      <c r="AH97" s="216"/>
      <c r="AI97" s="216"/>
      <c r="AJ97" s="216"/>
      <c r="AK97" s="216"/>
      <c r="AL97" s="216"/>
      <c r="AM97" s="216"/>
      <c r="AN97" s="216">
        <f>ROUND(SUM(AN98:AN101), 2)</f>
        <v>0</v>
      </c>
      <c r="AO97" s="216"/>
      <c r="AP97" s="216"/>
      <c r="AQ97" s="89"/>
      <c r="AR97" s="34"/>
      <c r="AS97" s="63" t="s">
        <v>86</v>
      </c>
      <c r="AT97" s="64" t="s">
        <v>87</v>
      </c>
      <c r="AU97" s="64" t="s">
        <v>42</v>
      </c>
      <c r="AV97" s="65" t="s">
        <v>65</v>
      </c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89" s="2" customFormat="1" ht="20" customHeight="1">
      <c r="A98" s="33"/>
      <c r="B98" s="34"/>
      <c r="C98" s="33"/>
      <c r="D98" s="231" t="s">
        <v>88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231"/>
      <c r="AB98" s="231"/>
      <c r="AC98" s="33"/>
      <c r="AD98" s="33"/>
      <c r="AE98" s="33"/>
      <c r="AF98" s="33"/>
      <c r="AG98" s="232">
        <f>ROUND(AG94 * AS98, 2)</f>
        <v>0</v>
      </c>
      <c r="AH98" s="233"/>
      <c r="AI98" s="233"/>
      <c r="AJ98" s="233"/>
      <c r="AK98" s="233"/>
      <c r="AL98" s="233"/>
      <c r="AM98" s="233"/>
      <c r="AN98" s="233">
        <f>ROUND(AG98 + AV98, 2)</f>
        <v>0</v>
      </c>
      <c r="AO98" s="233"/>
      <c r="AP98" s="233"/>
      <c r="AQ98" s="33"/>
      <c r="AR98" s="34"/>
      <c r="AS98" s="91">
        <v>0</v>
      </c>
      <c r="AT98" s="92" t="s">
        <v>89</v>
      </c>
      <c r="AU98" s="92" t="s">
        <v>43</v>
      </c>
      <c r="AV98" s="93">
        <f>ROUND(IF(AU98="základná",AG98*L32,IF(AU98="znížená",AG98*L33,0)), 2)</f>
        <v>0</v>
      </c>
      <c r="AW98" s="33"/>
      <c r="AX98" s="33"/>
      <c r="AY98" s="33"/>
      <c r="AZ98" s="33"/>
      <c r="BA98" s="33"/>
      <c r="BB98" s="33"/>
      <c r="BC98" s="33"/>
      <c r="BD98" s="33"/>
      <c r="BE98" s="33"/>
      <c r="BV98" s="16" t="s">
        <v>90</v>
      </c>
      <c r="BY98" s="94">
        <f>IF(AU98="základná",AV98,0)</f>
        <v>0</v>
      </c>
      <c r="BZ98" s="94">
        <f>IF(AU98="znížená",AV98,0)</f>
        <v>0</v>
      </c>
      <c r="CA98" s="94">
        <v>0</v>
      </c>
      <c r="CB98" s="94">
        <v>0</v>
      </c>
      <c r="CC98" s="94">
        <v>0</v>
      </c>
      <c r="CD98" s="94">
        <f>IF(AU98="základná",AG98,0)</f>
        <v>0</v>
      </c>
      <c r="CE98" s="94">
        <f>IF(AU98="znížená",AG98,0)</f>
        <v>0</v>
      </c>
      <c r="CF98" s="94">
        <f>IF(AU98="zákl. prenesená",AG98,0)</f>
        <v>0</v>
      </c>
      <c r="CG98" s="94">
        <f>IF(AU98="zníž. prenesená",AG98,0)</f>
        <v>0</v>
      </c>
      <c r="CH98" s="94">
        <f>IF(AU98="nulová",AG98,0)</f>
        <v>0</v>
      </c>
      <c r="CI98" s="16">
        <f>IF(AU98="základná",1,IF(AU98="znížená",2,IF(AU98="zákl. prenesená",4,IF(AU98="zníž. prenesená",5,3))))</f>
        <v>1</v>
      </c>
      <c r="CJ98" s="16">
        <f>IF(AT98="stavebná časť",1,IF(AT98="investičná časť",2,3))</f>
        <v>1</v>
      </c>
      <c r="CK98" s="16" t="str">
        <f>IF(D98="Vyplň vlastné","","x")</f>
        <v>x</v>
      </c>
    </row>
    <row r="99" spans="1:89" s="2" customFormat="1" ht="20" customHeight="1">
      <c r="A99" s="33"/>
      <c r="B99" s="34"/>
      <c r="C99" s="33"/>
      <c r="D99" s="230" t="s">
        <v>91</v>
      </c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  <c r="AA99" s="231"/>
      <c r="AB99" s="231"/>
      <c r="AC99" s="33"/>
      <c r="AD99" s="33"/>
      <c r="AE99" s="33"/>
      <c r="AF99" s="33"/>
      <c r="AG99" s="232">
        <f>ROUND(AG94 * AS99, 2)</f>
        <v>0</v>
      </c>
      <c r="AH99" s="233"/>
      <c r="AI99" s="233"/>
      <c r="AJ99" s="233"/>
      <c r="AK99" s="233"/>
      <c r="AL99" s="233"/>
      <c r="AM99" s="233"/>
      <c r="AN99" s="233">
        <f>ROUND(AG99 + AV99, 2)</f>
        <v>0</v>
      </c>
      <c r="AO99" s="233"/>
      <c r="AP99" s="233"/>
      <c r="AQ99" s="33"/>
      <c r="AR99" s="34"/>
      <c r="AS99" s="91">
        <v>0</v>
      </c>
      <c r="AT99" s="92" t="s">
        <v>89</v>
      </c>
      <c r="AU99" s="92" t="s">
        <v>43</v>
      </c>
      <c r="AV99" s="93">
        <f>ROUND(IF(AU99="základná",AG99*L32,IF(AU99="znížená",AG99*L33,0)), 2)</f>
        <v>0</v>
      </c>
      <c r="AW99" s="33"/>
      <c r="AX99" s="33"/>
      <c r="AY99" s="33"/>
      <c r="AZ99" s="33"/>
      <c r="BA99" s="33"/>
      <c r="BB99" s="33"/>
      <c r="BC99" s="33"/>
      <c r="BD99" s="33"/>
      <c r="BE99" s="33"/>
      <c r="BV99" s="16" t="s">
        <v>92</v>
      </c>
      <c r="BY99" s="94">
        <f>IF(AU99="základná",AV99,0)</f>
        <v>0</v>
      </c>
      <c r="BZ99" s="94">
        <f>IF(AU99="znížená",AV99,0)</f>
        <v>0</v>
      </c>
      <c r="CA99" s="94">
        <v>0</v>
      </c>
      <c r="CB99" s="94">
        <v>0</v>
      </c>
      <c r="CC99" s="94">
        <v>0</v>
      </c>
      <c r="CD99" s="94">
        <f>IF(AU99="základná",AG99,0)</f>
        <v>0</v>
      </c>
      <c r="CE99" s="94">
        <f>IF(AU99="znížená",AG99,0)</f>
        <v>0</v>
      </c>
      <c r="CF99" s="94">
        <f>IF(AU99="zákl. prenesená",AG99,0)</f>
        <v>0</v>
      </c>
      <c r="CG99" s="94">
        <f>IF(AU99="zníž. prenesená",AG99,0)</f>
        <v>0</v>
      </c>
      <c r="CH99" s="94">
        <f>IF(AU99="nulová",AG99,0)</f>
        <v>0</v>
      </c>
      <c r="CI99" s="16">
        <f>IF(AU99="základná",1,IF(AU99="znížená",2,IF(AU99="zákl. prenesená",4,IF(AU99="zníž. prenesená",5,3))))</f>
        <v>1</v>
      </c>
      <c r="CJ99" s="16">
        <f>IF(AT99="stavebná časť",1,IF(AT99="investičná časť",2,3))</f>
        <v>1</v>
      </c>
      <c r="CK99" s="16" t="str">
        <f>IF(D99="Vyplň vlastné","","x")</f>
        <v/>
      </c>
    </row>
    <row r="100" spans="1:89" s="2" customFormat="1" ht="20" customHeight="1">
      <c r="A100" s="33"/>
      <c r="B100" s="34"/>
      <c r="C100" s="33"/>
      <c r="D100" s="230" t="s">
        <v>91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  <c r="AA100" s="231"/>
      <c r="AB100" s="231"/>
      <c r="AC100" s="33"/>
      <c r="AD100" s="33"/>
      <c r="AE100" s="33"/>
      <c r="AF100" s="33"/>
      <c r="AG100" s="232">
        <f>ROUND(AG94 * AS100, 2)</f>
        <v>0</v>
      </c>
      <c r="AH100" s="233"/>
      <c r="AI100" s="233"/>
      <c r="AJ100" s="233"/>
      <c r="AK100" s="233"/>
      <c r="AL100" s="233"/>
      <c r="AM100" s="233"/>
      <c r="AN100" s="233">
        <f>ROUND(AG100 + AV100, 2)</f>
        <v>0</v>
      </c>
      <c r="AO100" s="233"/>
      <c r="AP100" s="233"/>
      <c r="AQ100" s="33"/>
      <c r="AR100" s="34"/>
      <c r="AS100" s="91">
        <v>0</v>
      </c>
      <c r="AT100" s="92" t="s">
        <v>89</v>
      </c>
      <c r="AU100" s="92" t="s">
        <v>43</v>
      </c>
      <c r="AV100" s="93">
        <f>ROUND(IF(AU100="základná",AG100*L32,IF(AU100="znížená",AG100*L33,0)), 2)</f>
        <v>0</v>
      </c>
      <c r="AW100" s="33"/>
      <c r="AX100" s="33"/>
      <c r="AY100" s="33"/>
      <c r="AZ100" s="33"/>
      <c r="BA100" s="33"/>
      <c r="BB100" s="33"/>
      <c r="BC100" s="33"/>
      <c r="BD100" s="33"/>
      <c r="BE100" s="33"/>
      <c r="BV100" s="16" t="s">
        <v>92</v>
      </c>
      <c r="BY100" s="94">
        <f>IF(AU100="základná",AV100,0)</f>
        <v>0</v>
      </c>
      <c r="BZ100" s="94">
        <f>IF(AU100="znížená",AV100,0)</f>
        <v>0</v>
      </c>
      <c r="CA100" s="94">
        <v>0</v>
      </c>
      <c r="CB100" s="94">
        <v>0</v>
      </c>
      <c r="CC100" s="94">
        <v>0</v>
      </c>
      <c r="CD100" s="94">
        <f>IF(AU100="základná",AG100,0)</f>
        <v>0</v>
      </c>
      <c r="CE100" s="94">
        <f>IF(AU100="znížená",AG100,0)</f>
        <v>0</v>
      </c>
      <c r="CF100" s="94">
        <f>IF(AU100="zákl. prenesená",AG100,0)</f>
        <v>0</v>
      </c>
      <c r="CG100" s="94">
        <f>IF(AU100="zníž. prenesená",AG100,0)</f>
        <v>0</v>
      </c>
      <c r="CH100" s="94">
        <f>IF(AU100="nulová",AG100,0)</f>
        <v>0</v>
      </c>
      <c r="CI100" s="16">
        <f>IF(AU100="základná",1,IF(AU100="znížená",2,IF(AU100="zákl. prenesená",4,IF(AU100="zníž. prenesená",5,3))))</f>
        <v>1</v>
      </c>
      <c r="CJ100" s="16">
        <f>IF(AT100="stavebná časť",1,IF(AT100="investičná časť",2,3))</f>
        <v>1</v>
      </c>
      <c r="CK100" s="16" t="str">
        <f>IF(D100="Vyplň vlastné","","x")</f>
        <v/>
      </c>
    </row>
    <row r="101" spans="1:89" s="2" customFormat="1" ht="20" customHeight="1">
      <c r="A101" s="33"/>
      <c r="B101" s="34"/>
      <c r="C101" s="33"/>
      <c r="D101" s="230" t="s">
        <v>91</v>
      </c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33"/>
      <c r="AD101" s="33"/>
      <c r="AE101" s="33"/>
      <c r="AF101" s="33"/>
      <c r="AG101" s="232">
        <f>ROUND(AG94 * AS101, 2)</f>
        <v>0</v>
      </c>
      <c r="AH101" s="233"/>
      <c r="AI101" s="233"/>
      <c r="AJ101" s="233"/>
      <c r="AK101" s="233"/>
      <c r="AL101" s="233"/>
      <c r="AM101" s="233"/>
      <c r="AN101" s="233">
        <f>ROUND(AG101 + AV101, 2)</f>
        <v>0</v>
      </c>
      <c r="AO101" s="233"/>
      <c r="AP101" s="233"/>
      <c r="AQ101" s="33"/>
      <c r="AR101" s="34"/>
      <c r="AS101" s="95">
        <v>0</v>
      </c>
      <c r="AT101" s="96" t="s">
        <v>89</v>
      </c>
      <c r="AU101" s="96" t="s">
        <v>43</v>
      </c>
      <c r="AV101" s="97">
        <f>ROUND(IF(AU101="základná",AG101*L32,IF(AU101="znížená",AG101*L33,0)), 2)</f>
        <v>0</v>
      </c>
      <c r="AW101" s="33"/>
      <c r="AX101" s="33"/>
      <c r="AY101" s="33"/>
      <c r="AZ101" s="33"/>
      <c r="BA101" s="33"/>
      <c r="BB101" s="33"/>
      <c r="BC101" s="33"/>
      <c r="BD101" s="33"/>
      <c r="BE101" s="33"/>
      <c r="BV101" s="16" t="s">
        <v>92</v>
      </c>
      <c r="BY101" s="94">
        <f>IF(AU101="základná",AV101,0)</f>
        <v>0</v>
      </c>
      <c r="BZ101" s="94">
        <f>IF(AU101="znížená",AV101,0)</f>
        <v>0</v>
      </c>
      <c r="CA101" s="94">
        <v>0</v>
      </c>
      <c r="CB101" s="94">
        <v>0</v>
      </c>
      <c r="CC101" s="94">
        <v>0</v>
      </c>
      <c r="CD101" s="94">
        <f>IF(AU101="základná",AG101,0)</f>
        <v>0</v>
      </c>
      <c r="CE101" s="94">
        <f>IF(AU101="znížená",AG101,0)</f>
        <v>0</v>
      </c>
      <c r="CF101" s="94">
        <f>IF(AU101="zákl. prenesená",AG101,0)</f>
        <v>0</v>
      </c>
      <c r="CG101" s="94">
        <f>IF(AU101="zníž. prenesená",AG101,0)</f>
        <v>0</v>
      </c>
      <c r="CH101" s="94">
        <f>IF(AU101="nulová",AG101,0)</f>
        <v>0</v>
      </c>
      <c r="CI101" s="16">
        <f>IF(AU101="základná",1,IF(AU101="znížená",2,IF(AU101="zákl. prenesená",4,IF(AU101="zníž. prenesená",5,3))))</f>
        <v>1</v>
      </c>
      <c r="CJ101" s="16">
        <f>IF(AT101="stavebná časť",1,IF(AT101="investičná časť",2,3))</f>
        <v>1</v>
      </c>
      <c r="CK101" s="16" t="str">
        <f>IF(D101="Vyplň vlastné","","x")</f>
        <v/>
      </c>
    </row>
    <row r="102" spans="1:89" s="2" customFormat="1" ht="10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4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</row>
    <row r="103" spans="1:89" s="2" customFormat="1" ht="30" customHeight="1">
      <c r="A103" s="33"/>
      <c r="B103" s="34"/>
      <c r="C103" s="98" t="s">
        <v>93</v>
      </c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217">
        <f>ROUND(AG94 + AG97, 2)</f>
        <v>0</v>
      </c>
      <c r="AH103" s="217"/>
      <c r="AI103" s="217"/>
      <c r="AJ103" s="217"/>
      <c r="AK103" s="217"/>
      <c r="AL103" s="217"/>
      <c r="AM103" s="217"/>
      <c r="AN103" s="217">
        <f>ROUND(AN94 + AN97, 2)</f>
        <v>0</v>
      </c>
      <c r="AO103" s="217"/>
      <c r="AP103" s="217"/>
      <c r="AQ103" s="99"/>
      <c r="AR103" s="34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89" s="2" customFormat="1" ht="6.9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</sheetData>
  <mergeCells count="60">
    <mergeCell ref="L85:AO85"/>
    <mergeCell ref="AM87:AN87"/>
    <mergeCell ref="AS89:AT91"/>
    <mergeCell ref="AM89:AP89"/>
    <mergeCell ref="AM90:AP90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3:AE33"/>
    <mergeCell ref="AG97:AM97"/>
    <mergeCell ref="AN97:AP97"/>
    <mergeCell ref="AG103:AM103"/>
    <mergeCell ref="AN103:AP103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</mergeCells>
  <dataValidations count="2">
    <dataValidation type="list" allowBlank="1" showInputMessage="1" showErrorMessage="1" error="Povolené sú hodnoty základná, znížená, nulová." sqref="AU97:AU101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>
      <formula1>"stavebná časť, technologická časť, investičná časť"</formula1>
    </dataValidation>
  </dataValidations>
  <hyperlinks>
    <hyperlink ref="A95" location="'22102020 - Rekonštrukcia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tabSelected="1" topLeftCell="A115" workbookViewId="0">
      <selection activeCell="J125" sqref="J125"/>
    </sheetView>
  </sheetViews>
  <sheetFormatPr defaultRowHeight="10"/>
  <cols>
    <col min="1" max="1" width="8.33203125" style="1" customWidth="1"/>
    <col min="2" max="2" width="1.1093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88671875" style="1" customWidth="1"/>
    <col min="7" max="7" width="7.44140625" style="1" customWidth="1"/>
    <col min="8" max="8" width="11.44140625" style="1" customWidth="1"/>
    <col min="9" max="10" width="20.109375" style="1" customWidth="1"/>
    <col min="11" max="11" width="20.109375" style="1" hidden="1" customWidth="1"/>
    <col min="12" max="12" width="9.33203125" style="1" customWidth="1"/>
    <col min="13" max="13" width="10.886718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" customHeight="1">
      <c r="L2" s="207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6" t="s">
        <v>4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78</v>
      </c>
    </row>
    <row r="4" spans="1:46" s="1" customFormat="1" ht="24.9" customHeight="1">
      <c r="B4" s="19"/>
      <c r="D4" s="20" t="s">
        <v>94</v>
      </c>
      <c r="L4" s="19"/>
      <c r="M4" s="101" t="s">
        <v>9</v>
      </c>
      <c r="AT4" s="16" t="s">
        <v>3</v>
      </c>
    </row>
    <row r="5" spans="1:46" s="1" customFormat="1" ht="6.9" customHeight="1">
      <c r="B5" s="19"/>
      <c r="L5" s="19"/>
    </row>
    <row r="6" spans="1:46" s="2" customFormat="1" ht="12" customHeight="1">
      <c r="A6" s="33"/>
      <c r="B6" s="34"/>
      <c r="C6" s="33"/>
      <c r="D6" s="26" t="s">
        <v>14</v>
      </c>
      <c r="E6" s="33"/>
      <c r="F6" s="33"/>
      <c r="G6" s="33"/>
      <c r="H6" s="33"/>
      <c r="I6" s="33"/>
      <c r="J6" s="33"/>
      <c r="K6" s="33"/>
      <c r="L6" s="4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24.75" customHeight="1">
      <c r="A7" s="33"/>
      <c r="B7" s="34"/>
      <c r="C7" s="33"/>
      <c r="D7" s="33"/>
      <c r="E7" s="243" t="s">
        <v>15</v>
      </c>
      <c r="F7" s="253"/>
      <c r="G7" s="253"/>
      <c r="H7" s="253"/>
      <c r="I7" s="33"/>
      <c r="J7" s="33"/>
      <c r="K7" s="33"/>
      <c r="L7" s="4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>
      <c r="A8" s="33"/>
      <c r="B8" s="34"/>
      <c r="C8" s="33"/>
      <c r="D8" s="33"/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4"/>
      <c r="C9" s="33"/>
      <c r="D9" s="26" t="s">
        <v>16</v>
      </c>
      <c r="E9" s="33"/>
      <c r="F9" s="24" t="s">
        <v>1</v>
      </c>
      <c r="G9" s="33"/>
      <c r="H9" s="33"/>
      <c r="I9" s="26" t="s">
        <v>17</v>
      </c>
      <c r="J9" s="24" t="s">
        <v>1</v>
      </c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6" t="s">
        <v>18</v>
      </c>
      <c r="E10" s="33"/>
      <c r="F10" s="24" t="s">
        <v>19</v>
      </c>
      <c r="G10" s="33"/>
      <c r="H10" s="33"/>
      <c r="I10" s="26" t="s">
        <v>20</v>
      </c>
      <c r="J10" s="56" t="str">
        <f>'Rekapitulácia stavby'!AN8</f>
        <v>22. 10. 2020</v>
      </c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75" customHeight="1">
      <c r="A11" s="33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22</v>
      </c>
      <c r="E12" s="33"/>
      <c r="F12" s="33"/>
      <c r="G12" s="33"/>
      <c r="H12" s="33"/>
      <c r="I12" s="26" t="s">
        <v>23</v>
      </c>
      <c r="J12" s="24" t="s">
        <v>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4"/>
      <c r="C13" s="33"/>
      <c r="D13" s="33"/>
      <c r="E13" s="24" t="s">
        <v>24</v>
      </c>
      <c r="F13" s="33"/>
      <c r="G13" s="33"/>
      <c r="H13" s="33"/>
      <c r="I13" s="26" t="s">
        <v>25</v>
      </c>
      <c r="J13" s="24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" customHeight="1">
      <c r="A14" s="33"/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4"/>
      <c r="C15" s="33"/>
      <c r="D15" s="26" t="s">
        <v>26</v>
      </c>
      <c r="E15" s="33"/>
      <c r="F15" s="33"/>
      <c r="G15" s="33"/>
      <c r="H15" s="33"/>
      <c r="I15" s="26" t="s">
        <v>23</v>
      </c>
      <c r="J15" s="27" t="str">
        <f>'Rekapitulácia stavby'!AN13</f>
        <v>Vyplň údaj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4"/>
      <c r="C16" s="33"/>
      <c r="D16" s="33"/>
      <c r="E16" s="254" t="str">
        <f>'Rekapitulácia stavby'!E14</f>
        <v>Vyplň údaj</v>
      </c>
      <c r="F16" s="221"/>
      <c r="G16" s="221"/>
      <c r="H16" s="221"/>
      <c r="I16" s="26" t="s">
        <v>25</v>
      </c>
      <c r="J16" s="27" t="str">
        <f>'Rekapitulácia stavby'!AN14</f>
        <v>Vyplň údaj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" customHeight="1">
      <c r="A17" s="33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4"/>
      <c r="C18" s="33"/>
      <c r="D18" s="26" t="s">
        <v>28</v>
      </c>
      <c r="E18" s="33"/>
      <c r="F18" s="33"/>
      <c r="G18" s="33"/>
      <c r="H18" s="33"/>
      <c r="I18" s="26" t="s">
        <v>23</v>
      </c>
      <c r="J18" s="24" t="str">
        <f>IF('Rekapitulácia stavby'!AN16="","",'Rekapitulácia stavby'!AN16)</f>
        <v/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4"/>
      <c r="C19" s="33"/>
      <c r="D19" s="33"/>
      <c r="E19" s="24" t="str">
        <f>IF('Rekapitulácia stavby'!E17="","",'Rekapitulácia stavby'!E17)</f>
        <v xml:space="preserve"> </v>
      </c>
      <c r="F19" s="33"/>
      <c r="G19" s="33"/>
      <c r="H19" s="33"/>
      <c r="I19" s="26" t="s">
        <v>25</v>
      </c>
      <c r="J19" s="24" t="str">
        <f>IF('Rekapitulácia stavby'!AN17="","",'Rekapitulácia stavby'!AN17)</f>
        <v/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4"/>
      <c r="C21" s="33"/>
      <c r="D21" s="26" t="s">
        <v>32</v>
      </c>
      <c r="E21" s="33"/>
      <c r="F21" s="33"/>
      <c r="G21" s="33"/>
      <c r="H21" s="33"/>
      <c r="I21" s="26" t="s">
        <v>23</v>
      </c>
      <c r="J21" s="24" t="s">
        <v>33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4"/>
      <c r="C22" s="33"/>
      <c r="D22" s="33"/>
      <c r="E22" s="24" t="s">
        <v>34</v>
      </c>
      <c r="F22" s="33"/>
      <c r="G22" s="33"/>
      <c r="H22" s="33"/>
      <c r="I22" s="26" t="s">
        <v>25</v>
      </c>
      <c r="J22" s="24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" customHeight="1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4"/>
      <c r="C24" s="33"/>
      <c r="D24" s="26" t="s">
        <v>35</v>
      </c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>
      <c r="A25" s="102"/>
      <c r="B25" s="103"/>
      <c r="C25" s="102"/>
      <c r="D25" s="102"/>
      <c r="E25" s="225" t="s">
        <v>1</v>
      </c>
      <c r="F25" s="225"/>
      <c r="G25" s="225"/>
      <c r="H25" s="225"/>
      <c r="I25" s="102"/>
      <c r="J25" s="102"/>
      <c r="K25" s="102"/>
      <c r="L25" s="104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</row>
    <row r="26" spans="1:31" s="2" customFormat="1" ht="6.9" customHeight="1">
      <c r="A26" s="33"/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67"/>
      <c r="E27" s="67"/>
      <c r="F27" s="67"/>
      <c r="G27" s="67"/>
      <c r="H27" s="67"/>
      <c r="I27" s="67"/>
      <c r="J27" s="67"/>
      <c r="K27" s="67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4.4" customHeight="1">
      <c r="A28" s="33"/>
      <c r="B28" s="34"/>
      <c r="C28" s="33"/>
      <c r="D28" s="24" t="s">
        <v>95</v>
      </c>
      <c r="E28" s="33"/>
      <c r="F28" s="33"/>
      <c r="G28" s="33"/>
      <c r="H28" s="33"/>
      <c r="I28" s="33"/>
      <c r="J28" s="32">
        <f>J94</f>
        <v>0</v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14.4" customHeight="1">
      <c r="A29" s="33"/>
      <c r="B29" s="34"/>
      <c r="C29" s="33"/>
      <c r="D29" s="31" t="s">
        <v>88</v>
      </c>
      <c r="E29" s="33"/>
      <c r="F29" s="33"/>
      <c r="G29" s="33"/>
      <c r="H29" s="33"/>
      <c r="I29" s="33"/>
      <c r="J29" s="32">
        <f>J103</f>
        <v>0</v>
      </c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5" t="s">
        <v>38</v>
      </c>
      <c r="E30" s="33"/>
      <c r="F30" s="33"/>
      <c r="G30" s="33"/>
      <c r="H30" s="33"/>
      <c r="I30" s="33"/>
      <c r="J30" s="72">
        <f>ROUND(J28 + J29,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40</v>
      </c>
      <c r="G32" s="33"/>
      <c r="H32" s="33"/>
      <c r="I32" s="37" t="s">
        <v>39</v>
      </c>
      <c r="J32" s="37" t="s">
        <v>41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42</v>
      </c>
      <c r="E33" s="26" t="s">
        <v>43</v>
      </c>
      <c r="F33" s="107">
        <f>ROUND((SUM(BE103:BE110) + SUM(BE128:BE173)),  2)</f>
        <v>0</v>
      </c>
      <c r="G33" s="33"/>
      <c r="H33" s="33"/>
      <c r="I33" s="108">
        <v>0.2</v>
      </c>
      <c r="J33" s="107">
        <f>ROUND(((SUM(BE103:BE110) + SUM(BE128:BE173))*I33),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6" t="s">
        <v>44</v>
      </c>
      <c r="F34" s="107">
        <f>ROUND((SUM(BF103:BF110) + SUM(BF128:BF173)),  2)</f>
        <v>0</v>
      </c>
      <c r="G34" s="33"/>
      <c r="H34" s="33"/>
      <c r="I34" s="108">
        <v>0.2</v>
      </c>
      <c r="J34" s="107">
        <f>ROUND(((SUM(BF103:BF110) + SUM(BF128:BF173))*I34),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6" t="s">
        <v>45</v>
      </c>
      <c r="F35" s="107">
        <f>ROUND((SUM(BG103:BG110) + SUM(BG128:BG173)),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6" t="s">
        <v>46</v>
      </c>
      <c r="F36" s="107">
        <f>ROUND((SUM(BH103:BH110) + SUM(BH128:BH173)),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6" t="s">
        <v>47</v>
      </c>
      <c r="F37" s="107">
        <f>ROUND((SUM(BI103:BI110) + SUM(BI128:BI173)),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99"/>
      <c r="D39" s="109" t="s">
        <v>48</v>
      </c>
      <c r="E39" s="61"/>
      <c r="F39" s="61"/>
      <c r="G39" s="110" t="s">
        <v>49</v>
      </c>
      <c r="H39" s="111" t="s">
        <v>50</v>
      </c>
      <c r="I39" s="61"/>
      <c r="J39" s="112">
        <f>SUM(J30:J37)</f>
        <v>0</v>
      </c>
      <c r="K39" s="11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hidden="1" customHeight="1">
      <c r="B41" s="19"/>
      <c r="L41" s="19"/>
    </row>
    <row r="42" spans="1:31" s="1" customFormat="1" ht="14.4" hidden="1" customHeight="1">
      <c r="B42" s="19"/>
      <c r="L42" s="19"/>
    </row>
    <row r="43" spans="1:31" s="1" customFormat="1" ht="14.4" hidden="1" customHeight="1">
      <c r="B43" s="19"/>
      <c r="L43" s="19"/>
    </row>
    <row r="44" spans="1:31" s="1" customFormat="1" ht="14.4" hidden="1" customHeight="1">
      <c r="B44" s="19"/>
      <c r="L44" s="19"/>
    </row>
    <row r="45" spans="1:31" s="1" customFormat="1" ht="14.4" hidden="1" customHeight="1">
      <c r="B45" s="19"/>
      <c r="L45" s="19"/>
    </row>
    <row r="46" spans="1:31" s="1" customFormat="1" ht="14.4" hidden="1" customHeight="1">
      <c r="B46" s="19"/>
      <c r="L46" s="19"/>
    </row>
    <row r="47" spans="1:31" s="1" customFormat="1" ht="14.4" hidden="1" customHeight="1">
      <c r="B47" s="19"/>
      <c r="L47" s="19"/>
    </row>
    <row r="48" spans="1:31" s="1" customFormat="1" ht="14.4" hidden="1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3"/>
      <c r="D50" s="44" t="s">
        <v>51</v>
      </c>
      <c r="E50" s="45"/>
      <c r="F50" s="45"/>
      <c r="G50" s="44" t="s">
        <v>52</v>
      </c>
      <c r="H50" s="45"/>
      <c r="I50" s="45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5">
      <c r="A61" s="33"/>
      <c r="B61" s="34"/>
      <c r="C61" s="33"/>
      <c r="D61" s="46" t="s">
        <v>53</v>
      </c>
      <c r="E61" s="36"/>
      <c r="F61" s="114" t="s">
        <v>54</v>
      </c>
      <c r="G61" s="46" t="s">
        <v>53</v>
      </c>
      <c r="H61" s="36"/>
      <c r="I61" s="36"/>
      <c r="J61" s="115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5">
      <c r="A76" s="33"/>
      <c r="B76" s="34"/>
      <c r="C76" s="33"/>
      <c r="D76" s="46" t="s">
        <v>53</v>
      </c>
      <c r="E76" s="36"/>
      <c r="F76" s="114" t="s">
        <v>54</v>
      </c>
      <c r="G76" s="46" t="s">
        <v>53</v>
      </c>
      <c r="H76" s="36"/>
      <c r="I76" s="36"/>
      <c r="J76" s="115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0" t="s">
        <v>96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4.75" customHeight="1">
      <c r="A85" s="33"/>
      <c r="B85" s="34"/>
      <c r="C85" s="33"/>
      <c r="D85" s="33"/>
      <c r="E85" s="243" t="str">
        <f>E7</f>
        <v>Rekonštrukcia chodníkov na ul. Štúrova od Diskontu po byt. dom č. 202</v>
      </c>
      <c r="F85" s="253"/>
      <c r="G85" s="253"/>
      <c r="H85" s="253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6" t="s">
        <v>18</v>
      </c>
      <c r="D87" s="33"/>
      <c r="E87" s="33"/>
      <c r="F87" s="24" t="str">
        <f>F10</f>
        <v>Spišská Stará Ves</v>
      </c>
      <c r="G87" s="33"/>
      <c r="H87" s="33"/>
      <c r="I87" s="26" t="s">
        <v>20</v>
      </c>
      <c r="J87" s="56" t="str">
        <f>IF(J10="","",J10)</f>
        <v>22. 10. 2020</v>
      </c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15" customHeight="1">
      <c r="A89" s="33"/>
      <c r="B89" s="34"/>
      <c r="C89" s="26" t="s">
        <v>22</v>
      </c>
      <c r="D89" s="33"/>
      <c r="E89" s="33"/>
      <c r="F89" s="24" t="str">
        <f>E13</f>
        <v>Mesto Spišská Stará Ves</v>
      </c>
      <c r="G89" s="33"/>
      <c r="H89" s="33"/>
      <c r="I89" s="26" t="s">
        <v>28</v>
      </c>
      <c r="J89" s="29" t="str">
        <f>E19</f>
        <v xml:space="preserve"> 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5.15" customHeight="1">
      <c r="A90" s="33"/>
      <c r="B90" s="34"/>
      <c r="C90" s="26" t="s">
        <v>26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06" t="str">
        <f>E22</f>
        <v>Ing. Jozef Trebuňa</v>
      </c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4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16" t="s">
        <v>97</v>
      </c>
      <c r="D92" s="99"/>
      <c r="E92" s="99"/>
      <c r="F92" s="99"/>
      <c r="G92" s="99"/>
      <c r="H92" s="99"/>
      <c r="I92" s="99"/>
      <c r="J92" s="117" t="s">
        <v>98</v>
      </c>
      <c r="K92" s="99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4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75" customHeight="1">
      <c r="A94" s="33"/>
      <c r="B94" s="34"/>
      <c r="C94" s="118" t="s">
        <v>99</v>
      </c>
      <c r="D94" s="33"/>
      <c r="E94" s="33"/>
      <c r="F94" s="33"/>
      <c r="G94" s="33"/>
      <c r="H94" s="33"/>
      <c r="I94" s="33"/>
      <c r="J94" s="72">
        <f>J128</f>
        <v>0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100</v>
      </c>
    </row>
    <row r="95" spans="1:47" s="9" customFormat="1" ht="24.9" customHeight="1">
      <c r="B95" s="119"/>
      <c r="D95" s="120" t="s">
        <v>101</v>
      </c>
      <c r="E95" s="121"/>
      <c r="F95" s="121"/>
      <c r="G95" s="121"/>
      <c r="H95" s="121"/>
      <c r="I95" s="121"/>
      <c r="J95" s="122">
        <f>J129</f>
        <v>0</v>
      </c>
      <c r="L95" s="119"/>
    </row>
    <row r="96" spans="1:47" s="10" customFormat="1" ht="20" customHeight="1">
      <c r="B96" s="123"/>
      <c r="D96" s="124" t="s">
        <v>102</v>
      </c>
      <c r="E96" s="125"/>
      <c r="F96" s="125"/>
      <c r="G96" s="125"/>
      <c r="H96" s="125"/>
      <c r="I96" s="125"/>
      <c r="J96" s="126">
        <f>J130</f>
        <v>0</v>
      </c>
      <c r="L96" s="123"/>
    </row>
    <row r="97" spans="1:65" s="10" customFormat="1" ht="20" customHeight="1">
      <c r="B97" s="123"/>
      <c r="D97" s="124" t="s">
        <v>103</v>
      </c>
      <c r="E97" s="125"/>
      <c r="F97" s="125"/>
      <c r="G97" s="125"/>
      <c r="H97" s="125"/>
      <c r="I97" s="125"/>
      <c r="J97" s="126">
        <f>J145</f>
        <v>0</v>
      </c>
      <c r="L97" s="123"/>
    </row>
    <row r="98" spans="1:65" s="10" customFormat="1" ht="20" customHeight="1">
      <c r="B98" s="123"/>
      <c r="D98" s="124" t="s">
        <v>104</v>
      </c>
      <c r="E98" s="125"/>
      <c r="F98" s="125"/>
      <c r="G98" s="125"/>
      <c r="H98" s="125"/>
      <c r="I98" s="125"/>
      <c r="J98" s="126">
        <f>J156</f>
        <v>0</v>
      </c>
      <c r="L98" s="123"/>
    </row>
    <row r="99" spans="1:65" s="10" customFormat="1" ht="20" customHeight="1">
      <c r="B99" s="123"/>
      <c r="D99" s="124" t="s">
        <v>105</v>
      </c>
      <c r="E99" s="125"/>
      <c r="F99" s="125"/>
      <c r="G99" s="125"/>
      <c r="H99" s="125"/>
      <c r="I99" s="125"/>
      <c r="J99" s="126">
        <f>J170</f>
        <v>0</v>
      </c>
      <c r="L99" s="123"/>
    </row>
    <row r="100" spans="1:65" s="9" customFormat="1" ht="24.9" customHeight="1">
      <c r="B100" s="119"/>
      <c r="D100" s="120" t="s">
        <v>106</v>
      </c>
      <c r="E100" s="121"/>
      <c r="F100" s="121"/>
      <c r="G100" s="121"/>
      <c r="H100" s="121"/>
      <c r="I100" s="121"/>
      <c r="J100" s="122">
        <f>J172</f>
        <v>0</v>
      </c>
      <c r="L100" s="119"/>
    </row>
    <row r="101" spans="1:65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65" s="2" customFormat="1" ht="6.9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29.25" customHeight="1">
      <c r="A103" s="33"/>
      <c r="B103" s="34"/>
      <c r="C103" s="118" t="s">
        <v>107</v>
      </c>
      <c r="D103" s="33"/>
      <c r="E103" s="33"/>
      <c r="F103" s="33"/>
      <c r="G103" s="33"/>
      <c r="H103" s="33"/>
      <c r="I103" s="33"/>
      <c r="J103" s="127">
        <f>ROUND(J104 + J105 + J106 + J107 + J108 + J109,2)</f>
        <v>0</v>
      </c>
      <c r="K103" s="33"/>
      <c r="L103" s="43"/>
      <c r="N103" s="128" t="s">
        <v>42</v>
      </c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18" customHeight="1">
      <c r="A104" s="33"/>
      <c r="B104" s="129"/>
      <c r="C104" s="130"/>
      <c r="D104" s="230" t="s">
        <v>108</v>
      </c>
      <c r="E104" s="252"/>
      <c r="F104" s="252"/>
      <c r="G104" s="130"/>
      <c r="H104" s="130"/>
      <c r="I104" s="130"/>
      <c r="J104" s="90">
        <v>0</v>
      </c>
      <c r="K104" s="130"/>
      <c r="L104" s="132"/>
      <c r="M104" s="133"/>
      <c r="N104" s="134" t="s">
        <v>44</v>
      </c>
      <c r="O104" s="133"/>
      <c r="P104" s="133"/>
      <c r="Q104" s="133"/>
      <c r="R104" s="133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5" t="s">
        <v>109</v>
      </c>
      <c r="AZ104" s="133"/>
      <c r="BA104" s="133"/>
      <c r="BB104" s="133"/>
      <c r="BC104" s="133"/>
      <c r="BD104" s="133"/>
      <c r="BE104" s="136">
        <f t="shared" ref="BE104:BE109" si="0">IF(N104="základná",J104,0)</f>
        <v>0</v>
      </c>
      <c r="BF104" s="136">
        <f t="shared" ref="BF104:BF109" si="1">IF(N104="znížená",J104,0)</f>
        <v>0</v>
      </c>
      <c r="BG104" s="136">
        <f t="shared" ref="BG104:BG109" si="2">IF(N104="zákl. prenesená",J104,0)</f>
        <v>0</v>
      </c>
      <c r="BH104" s="136">
        <f t="shared" ref="BH104:BH109" si="3">IF(N104="zníž. prenesená",J104,0)</f>
        <v>0</v>
      </c>
      <c r="BI104" s="136">
        <f t="shared" ref="BI104:BI109" si="4">IF(N104="nulová",J104,0)</f>
        <v>0</v>
      </c>
      <c r="BJ104" s="135" t="s">
        <v>110</v>
      </c>
      <c r="BK104" s="133"/>
      <c r="BL104" s="133"/>
      <c r="BM104" s="133"/>
    </row>
    <row r="105" spans="1:65" s="2" customFormat="1" ht="18" customHeight="1">
      <c r="A105" s="33"/>
      <c r="B105" s="129"/>
      <c r="C105" s="130"/>
      <c r="D105" s="230" t="s">
        <v>111</v>
      </c>
      <c r="E105" s="252"/>
      <c r="F105" s="252"/>
      <c r="G105" s="130"/>
      <c r="H105" s="130"/>
      <c r="I105" s="130"/>
      <c r="J105" s="90">
        <v>0</v>
      </c>
      <c r="K105" s="130"/>
      <c r="L105" s="132"/>
      <c r="M105" s="133"/>
      <c r="N105" s="134" t="s">
        <v>44</v>
      </c>
      <c r="O105" s="133"/>
      <c r="P105" s="133"/>
      <c r="Q105" s="133"/>
      <c r="R105" s="133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5" t="s">
        <v>109</v>
      </c>
      <c r="AZ105" s="133"/>
      <c r="BA105" s="133"/>
      <c r="BB105" s="133"/>
      <c r="BC105" s="133"/>
      <c r="BD105" s="133"/>
      <c r="BE105" s="136">
        <f t="shared" si="0"/>
        <v>0</v>
      </c>
      <c r="BF105" s="136">
        <f t="shared" si="1"/>
        <v>0</v>
      </c>
      <c r="BG105" s="136">
        <f t="shared" si="2"/>
        <v>0</v>
      </c>
      <c r="BH105" s="136">
        <f t="shared" si="3"/>
        <v>0</v>
      </c>
      <c r="BI105" s="136">
        <f t="shared" si="4"/>
        <v>0</v>
      </c>
      <c r="BJ105" s="135" t="s">
        <v>110</v>
      </c>
      <c r="BK105" s="133"/>
      <c r="BL105" s="133"/>
      <c r="BM105" s="133"/>
    </row>
    <row r="106" spans="1:65" s="2" customFormat="1" ht="18" customHeight="1">
      <c r="A106" s="33"/>
      <c r="B106" s="129"/>
      <c r="C106" s="130"/>
      <c r="D106" s="230" t="s">
        <v>112</v>
      </c>
      <c r="E106" s="252"/>
      <c r="F106" s="252"/>
      <c r="G106" s="130"/>
      <c r="H106" s="130"/>
      <c r="I106" s="130"/>
      <c r="J106" s="90">
        <v>0</v>
      </c>
      <c r="K106" s="130"/>
      <c r="L106" s="132"/>
      <c r="M106" s="133"/>
      <c r="N106" s="134" t="s">
        <v>44</v>
      </c>
      <c r="O106" s="133"/>
      <c r="P106" s="133"/>
      <c r="Q106" s="133"/>
      <c r="R106" s="133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5" t="s">
        <v>109</v>
      </c>
      <c r="AZ106" s="133"/>
      <c r="BA106" s="133"/>
      <c r="BB106" s="133"/>
      <c r="BC106" s="133"/>
      <c r="BD106" s="133"/>
      <c r="BE106" s="136">
        <f t="shared" si="0"/>
        <v>0</v>
      </c>
      <c r="BF106" s="136">
        <f t="shared" si="1"/>
        <v>0</v>
      </c>
      <c r="BG106" s="136">
        <f t="shared" si="2"/>
        <v>0</v>
      </c>
      <c r="BH106" s="136">
        <f t="shared" si="3"/>
        <v>0</v>
      </c>
      <c r="BI106" s="136">
        <f t="shared" si="4"/>
        <v>0</v>
      </c>
      <c r="BJ106" s="135" t="s">
        <v>110</v>
      </c>
      <c r="BK106" s="133"/>
      <c r="BL106" s="133"/>
      <c r="BM106" s="133"/>
    </row>
    <row r="107" spans="1:65" s="2" customFormat="1" ht="18" customHeight="1">
      <c r="A107" s="33"/>
      <c r="B107" s="129"/>
      <c r="C107" s="130"/>
      <c r="D107" s="230" t="s">
        <v>113</v>
      </c>
      <c r="E107" s="252"/>
      <c r="F107" s="252"/>
      <c r="G107" s="130"/>
      <c r="H107" s="130"/>
      <c r="I107" s="130"/>
      <c r="J107" s="90">
        <v>0</v>
      </c>
      <c r="K107" s="130"/>
      <c r="L107" s="132"/>
      <c r="M107" s="133"/>
      <c r="N107" s="134" t="s">
        <v>44</v>
      </c>
      <c r="O107" s="133"/>
      <c r="P107" s="133"/>
      <c r="Q107" s="133"/>
      <c r="R107" s="133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5" t="s">
        <v>109</v>
      </c>
      <c r="AZ107" s="133"/>
      <c r="BA107" s="133"/>
      <c r="BB107" s="133"/>
      <c r="BC107" s="133"/>
      <c r="BD107" s="133"/>
      <c r="BE107" s="136">
        <f t="shared" si="0"/>
        <v>0</v>
      </c>
      <c r="BF107" s="136">
        <f t="shared" si="1"/>
        <v>0</v>
      </c>
      <c r="BG107" s="136">
        <f t="shared" si="2"/>
        <v>0</v>
      </c>
      <c r="BH107" s="136">
        <f t="shared" si="3"/>
        <v>0</v>
      </c>
      <c r="BI107" s="136">
        <f t="shared" si="4"/>
        <v>0</v>
      </c>
      <c r="BJ107" s="135" t="s">
        <v>110</v>
      </c>
      <c r="BK107" s="133"/>
      <c r="BL107" s="133"/>
      <c r="BM107" s="133"/>
    </row>
    <row r="108" spans="1:65" s="2" customFormat="1" ht="18" customHeight="1">
      <c r="A108" s="33"/>
      <c r="B108" s="129"/>
      <c r="C108" s="130"/>
      <c r="D108" s="230" t="s">
        <v>114</v>
      </c>
      <c r="E108" s="252"/>
      <c r="F108" s="252"/>
      <c r="G108" s="130"/>
      <c r="H108" s="130"/>
      <c r="I108" s="130"/>
      <c r="J108" s="90">
        <v>0</v>
      </c>
      <c r="K108" s="130"/>
      <c r="L108" s="132"/>
      <c r="M108" s="133"/>
      <c r="N108" s="134" t="s">
        <v>44</v>
      </c>
      <c r="O108" s="133"/>
      <c r="P108" s="133"/>
      <c r="Q108" s="133"/>
      <c r="R108" s="133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5" t="s">
        <v>109</v>
      </c>
      <c r="AZ108" s="133"/>
      <c r="BA108" s="133"/>
      <c r="BB108" s="133"/>
      <c r="BC108" s="133"/>
      <c r="BD108" s="133"/>
      <c r="BE108" s="136">
        <f t="shared" si="0"/>
        <v>0</v>
      </c>
      <c r="BF108" s="136">
        <f t="shared" si="1"/>
        <v>0</v>
      </c>
      <c r="BG108" s="136">
        <f t="shared" si="2"/>
        <v>0</v>
      </c>
      <c r="BH108" s="136">
        <f t="shared" si="3"/>
        <v>0</v>
      </c>
      <c r="BI108" s="136">
        <f t="shared" si="4"/>
        <v>0</v>
      </c>
      <c r="BJ108" s="135" t="s">
        <v>110</v>
      </c>
      <c r="BK108" s="133"/>
      <c r="BL108" s="133"/>
      <c r="BM108" s="133"/>
    </row>
    <row r="109" spans="1:65" s="2" customFormat="1" ht="18" customHeight="1">
      <c r="A109" s="33"/>
      <c r="B109" s="129"/>
      <c r="C109" s="130"/>
      <c r="D109" s="131" t="s">
        <v>115</v>
      </c>
      <c r="E109" s="130"/>
      <c r="F109" s="130"/>
      <c r="G109" s="130"/>
      <c r="H109" s="130"/>
      <c r="I109" s="130"/>
      <c r="J109" s="90">
        <f>ROUND(J28*T109,2)</f>
        <v>0</v>
      </c>
      <c r="K109" s="130"/>
      <c r="L109" s="132"/>
      <c r="M109" s="133"/>
      <c r="N109" s="134" t="s">
        <v>44</v>
      </c>
      <c r="O109" s="133"/>
      <c r="P109" s="133"/>
      <c r="Q109" s="133"/>
      <c r="R109" s="133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5" t="s">
        <v>116</v>
      </c>
      <c r="AZ109" s="133"/>
      <c r="BA109" s="133"/>
      <c r="BB109" s="133"/>
      <c r="BC109" s="133"/>
      <c r="BD109" s="133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110</v>
      </c>
      <c r="BK109" s="133"/>
      <c r="BL109" s="133"/>
      <c r="BM109" s="133"/>
    </row>
    <row r="110" spans="1:65" s="2" customForma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29.25" customHeight="1">
      <c r="A111" s="33"/>
      <c r="B111" s="34"/>
      <c r="C111" s="98" t="s">
        <v>93</v>
      </c>
      <c r="D111" s="99"/>
      <c r="E111" s="99"/>
      <c r="F111" s="99"/>
      <c r="G111" s="99"/>
      <c r="H111" s="99"/>
      <c r="I111" s="99"/>
      <c r="J111" s="100">
        <f>ROUND(J94+J103,2)</f>
        <v>0</v>
      </c>
      <c r="K111" s="9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6.9" customHeight="1">
      <c r="A112" s="33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63" s="2" customFormat="1" ht="6.9" customHeight="1">
      <c r="A116" s="33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24.9" customHeight="1">
      <c r="A117" s="33"/>
      <c r="B117" s="34"/>
      <c r="C117" s="20" t="s">
        <v>117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6" t="s">
        <v>14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24.75" customHeight="1">
      <c r="A120" s="33"/>
      <c r="B120" s="34"/>
      <c r="C120" s="33"/>
      <c r="D120" s="33"/>
      <c r="E120" s="243" t="str">
        <f>E7</f>
        <v>Rekonštrukcia chodníkov na ul. Štúrova od Diskontu po byt. dom č. 202</v>
      </c>
      <c r="F120" s="253"/>
      <c r="G120" s="253"/>
      <c r="H120" s="25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6" t="s">
        <v>18</v>
      </c>
      <c r="D122" s="33"/>
      <c r="E122" s="33"/>
      <c r="F122" s="24" t="str">
        <f>F10</f>
        <v>Spišská Stará Ves</v>
      </c>
      <c r="G122" s="33"/>
      <c r="H122" s="33"/>
      <c r="I122" s="26" t="s">
        <v>20</v>
      </c>
      <c r="J122" s="56" t="str">
        <f>IF(J10="","",J10)</f>
        <v>22. 10. 2020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15" customHeight="1">
      <c r="A124" s="33"/>
      <c r="B124" s="34"/>
      <c r="C124" s="26" t="s">
        <v>22</v>
      </c>
      <c r="D124" s="33"/>
      <c r="E124" s="33"/>
      <c r="F124" s="24" t="str">
        <f>E13</f>
        <v>Mesto Spišská Stará Ves</v>
      </c>
      <c r="G124" s="33"/>
      <c r="H124" s="33"/>
      <c r="I124" s="26" t="s">
        <v>28</v>
      </c>
      <c r="J124" s="29" t="str">
        <f>E19</f>
        <v xml:space="preserve"> 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15" customHeight="1">
      <c r="A125" s="33"/>
      <c r="B125" s="34"/>
      <c r="C125" s="26" t="s">
        <v>26</v>
      </c>
      <c r="D125" s="33"/>
      <c r="E125" s="33"/>
      <c r="F125" s="24" t="str">
        <f>IF(E16="","",E16)</f>
        <v>Vyplň údaj</v>
      </c>
      <c r="G125" s="33"/>
      <c r="H125" s="33"/>
      <c r="I125" s="26" t="s">
        <v>32</v>
      </c>
      <c r="J125" s="206" t="str">
        <f>E22</f>
        <v>Ing. Jozef Trebuňa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4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37"/>
      <c r="B127" s="138"/>
      <c r="C127" s="139" t="s">
        <v>118</v>
      </c>
      <c r="D127" s="140" t="s">
        <v>63</v>
      </c>
      <c r="E127" s="140" t="s">
        <v>59</v>
      </c>
      <c r="F127" s="140" t="s">
        <v>60</v>
      </c>
      <c r="G127" s="140" t="s">
        <v>119</v>
      </c>
      <c r="H127" s="140" t="s">
        <v>120</v>
      </c>
      <c r="I127" s="140" t="s">
        <v>121</v>
      </c>
      <c r="J127" s="141" t="s">
        <v>98</v>
      </c>
      <c r="K127" s="142" t="s">
        <v>122</v>
      </c>
      <c r="L127" s="143"/>
      <c r="M127" s="63" t="s">
        <v>1</v>
      </c>
      <c r="N127" s="64" t="s">
        <v>42</v>
      </c>
      <c r="O127" s="64" t="s">
        <v>123</v>
      </c>
      <c r="P127" s="64" t="s">
        <v>124</v>
      </c>
      <c r="Q127" s="64" t="s">
        <v>125</v>
      </c>
      <c r="R127" s="64" t="s">
        <v>126</v>
      </c>
      <c r="S127" s="64" t="s">
        <v>127</v>
      </c>
      <c r="T127" s="65" t="s">
        <v>128</v>
      </c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</row>
    <row r="128" spans="1:63" s="2" customFormat="1" ht="22.75" customHeight="1">
      <c r="A128" s="33"/>
      <c r="B128" s="34"/>
      <c r="C128" s="70" t="s">
        <v>95</v>
      </c>
      <c r="D128" s="33"/>
      <c r="E128" s="33"/>
      <c r="F128" s="33"/>
      <c r="G128" s="33"/>
      <c r="H128" s="33"/>
      <c r="I128" s="33"/>
      <c r="J128" s="144">
        <f>BK128</f>
        <v>0</v>
      </c>
      <c r="K128" s="33"/>
      <c r="L128" s="34"/>
      <c r="M128" s="66"/>
      <c r="N128" s="57"/>
      <c r="O128" s="67"/>
      <c r="P128" s="145">
        <f>P129+P172</f>
        <v>0</v>
      </c>
      <c r="Q128" s="67"/>
      <c r="R128" s="145">
        <f>R129+R172</f>
        <v>408.61256149999997</v>
      </c>
      <c r="S128" s="67"/>
      <c r="T128" s="146">
        <f>T129+T172</f>
        <v>218.94400000000002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77</v>
      </c>
      <c r="AU128" s="16" t="s">
        <v>100</v>
      </c>
      <c r="BK128" s="147">
        <f>BK129+BK172</f>
        <v>0</v>
      </c>
    </row>
    <row r="129" spans="1:65" s="12" customFormat="1" ht="26" customHeight="1">
      <c r="B129" s="148"/>
      <c r="D129" s="149" t="s">
        <v>77</v>
      </c>
      <c r="E129" s="150" t="s">
        <v>129</v>
      </c>
      <c r="F129" s="150" t="s">
        <v>130</v>
      </c>
      <c r="I129" s="151"/>
      <c r="J129" s="152">
        <f>BK129</f>
        <v>0</v>
      </c>
      <c r="L129" s="148"/>
      <c r="M129" s="153"/>
      <c r="N129" s="154"/>
      <c r="O129" s="154"/>
      <c r="P129" s="155">
        <f>P130+P145+P156+P170</f>
        <v>0</v>
      </c>
      <c r="Q129" s="154"/>
      <c r="R129" s="155">
        <f>R130+R145+R156+R170</f>
        <v>408.61256149999997</v>
      </c>
      <c r="S129" s="154"/>
      <c r="T129" s="156">
        <f>T130+T145+T156+T170</f>
        <v>218.94400000000002</v>
      </c>
      <c r="AR129" s="149" t="s">
        <v>83</v>
      </c>
      <c r="AT129" s="157" t="s">
        <v>77</v>
      </c>
      <c r="AU129" s="157" t="s">
        <v>78</v>
      </c>
      <c r="AY129" s="149" t="s">
        <v>131</v>
      </c>
      <c r="BK129" s="158">
        <f>BK130+BK145+BK156+BK170</f>
        <v>0</v>
      </c>
    </row>
    <row r="130" spans="1:65" s="12" customFormat="1" ht="22.75" customHeight="1">
      <c r="B130" s="148"/>
      <c r="D130" s="149" t="s">
        <v>77</v>
      </c>
      <c r="E130" s="159" t="s">
        <v>83</v>
      </c>
      <c r="F130" s="159" t="s">
        <v>132</v>
      </c>
      <c r="I130" s="151"/>
      <c r="J130" s="160">
        <f>BK130</f>
        <v>0</v>
      </c>
      <c r="L130" s="148"/>
      <c r="M130" s="153"/>
      <c r="N130" s="154"/>
      <c r="O130" s="154"/>
      <c r="P130" s="155">
        <f>SUM(P131:P144)</f>
        <v>0</v>
      </c>
      <c r="Q130" s="154"/>
      <c r="R130" s="155">
        <f>SUM(R131:R144)</f>
        <v>0</v>
      </c>
      <c r="S130" s="154"/>
      <c r="T130" s="156">
        <f>SUM(T131:T144)</f>
        <v>218.94400000000002</v>
      </c>
      <c r="AR130" s="149" t="s">
        <v>83</v>
      </c>
      <c r="AT130" s="157" t="s">
        <v>77</v>
      </c>
      <c r="AU130" s="157" t="s">
        <v>83</v>
      </c>
      <c r="AY130" s="149" t="s">
        <v>131</v>
      </c>
      <c r="BK130" s="158">
        <f>SUM(BK131:BK144)</f>
        <v>0</v>
      </c>
    </row>
    <row r="131" spans="1:65" s="2" customFormat="1" ht="24.15" customHeight="1">
      <c r="A131" s="33"/>
      <c r="B131" s="129"/>
      <c r="C131" s="161" t="s">
        <v>83</v>
      </c>
      <c r="D131" s="161" t="s">
        <v>133</v>
      </c>
      <c r="E131" s="162" t="s">
        <v>134</v>
      </c>
      <c r="F131" s="163" t="s">
        <v>135</v>
      </c>
      <c r="G131" s="164" t="s">
        <v>136</v>
      </c>
      <c r="H131" s="165">
        <v>688</v>
      </c>
      <c r="I131" s="166"/>
      <c r="J131" s="165">
        <f>ROUND(I131*H131,3)</f>
        <v>0</v>
      </c>
      <c r="K131" s="167"/>
      <c r="L131" s="34"/>
      <c r="M131" s="168" t="s">
        <v>1</v>
      </c>
      <c r="N131" s="169" t="s">
        <v>44</v>
      </c>
      <c r="O131" s="59"/>
      <c r="P131" s="170">
        <f>O131*H131</f>
        <v>0</v>
      </c>
      <c r="Q131" s="170">
        <v>0</v>
      </c>
      <c r="R131" s="170">
        <f>Q131*H131</f>
        <v>0</v>
      </c>
      <c r="S131" s="170">
        <v>0.13800000000000001</v>
      </c>
      <c r="T131" s="171">
        <f>S131*H131</f>
        <v>94.944000000000003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2" t="s">
        <v>137</v>
      </c>
      <c r="AT131" s="172" t="s">
        <v>133</v>
      </c>
      <c r="AU131" s="172" t="s">
        <v>110</v>
      </c>
      <c r="AY131" s="16" t="s">
        <v>131</v>
      </c>
      <c r="BE131" s="94">
        <f>IF(N131="základná",J131,0)</f>
        <v>0</v>
      </c>
      <c r="BF131" s="94">
        <f>IF(N131="znížená",J131,0)</f>
        <v>0</v>
      </c>
      <c r="BG131" s="94">
        <f>IF(N131="zákl. prenesená",J131,0)</f>
        <v>0</v>
      </c>
      <c r="BH131" s="94">
        <f>IF(N131="zníž. prenesená",J131,0)</f>
        <v>0</v>
      </c>
      <c r="BI131" s="94">
        <f>IF(N131="nulová",J131,0)</f>
        <v>0</v>
      </c>
      <c r="BJ131" s="16" t="s">
        <v>110</v>
      </c>
      <c r="BK131" s="173">
        <f>ROUND(I131*H131,3)</f>
        <v>0</v>
      </c>
      <c r="BL131" s="16" t="s">
        <v>137</v>
      </c>
      <c r="BM131" s="172" t="s">
        <v>138</v>
      </c>
    </row>
    <row r="132" spans="1:65" s="13" customFormat="1">
      <c r="B132" s="174"/>
      <c r="D132" s="175" t="s">
        <v>139</v>
      </c>
      <c r="E132" s="176" t="s">
        <v>1</v>
      </c>
      <c r="F132" s="177" t="s">
        <v>140</v>
      </c>
      <c r="H132" s="178">
        <v>688</v>
      </c>
      <c r="I132" s="179"/>
      <c r="L132" s="174"/>
      <c r="M132" s="180"/>
      <c r="N132" s="181"/>
      <c r="O132" s="181"/>
      <c r="P132" s="181"/>
      <c r="Q132" s="181"/>
      <c r="R132" s="181"/>
      <c r="S132" s="181"/>
      <c r="T132" s="182"/>
      <c r="AT132" s="176" t="s">
        <v>139</v>
      </c>
      <c r="AU132" s="176" t="s">
        <v>110</v>
      </c>
      <c r="AV132" s="13" t="s">
        <v>110</v>
      </c>
      <c r="AW132" s="13" t="s">
        <v>30</v>
      </c>
      <c r="AX132" s="13" t="s">
        <v>83</v>
      </c>
      <c r="AY132" s="176" t="s">
        <v>131</v>
      </c>
    </row>
    <row r="133" spans="1:65" s="2" customFormat="1" ht="24.15" customHeight="1">
      <c r="A133" s="33"/>
      <c r="B133" s="129"/>
      <c r="C133" s="161" t="s">
        <v>110</v>
      </c>
      <c r="D133" s="161" t="s">
        <v>133</v>
      </c>
      <c r="E133" s="162" t="s">
        <v>141</v>
      </c>
      <c r="F133" s="163" t="s">
        <v>142</v>
      </c>
      <c r="G133" s="164" t="s">
        <v>143</v>
      </c>
      <c r="H133" s="165">
        <v>348</v>
      </c>
      <c r="I133" s="166"/>
      <c r="J133" s="165">
        <f>ROUND(I133*H133,3)</f>
        <v>0</v>
      </c>
      <c r="K133" s="167"/>
      <c r="L133" s="34"/>
      <c r="M133" s="168" t="s">
        <v>1</v>
      </c>
      <c r="N133" s="169" t="s">
        <v>44</v>
      </c>
      <c r="O133" s="59"/>
      <c r="P133" s="170">
        <f>O133*H133</f>
        <v>0</v>
      </c>
      <c r="Q133" s="170">
        <v>0</v>
      </c>
      <c r="R133" s="170">
        <f>Q133*H133</f>
        <v>0</v>
      </c>
      <c r="S133" s="170">
        <v>0.04</v>
      </c>
      <c r="T133" s="171">
        <f>S133*H133</f>
        <v>13.92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2" t="s">
        <v>137</v>
      </c>
      <c r="AT133" s="172" t="s">
        <v>133</v>
      </c>
      <c r="AU133" s="172" t="s">
        <v>110</v>
      </c>
      <c r="AY133" s="16" t="s">
        <v>131</v>
      </c>
      <c r="BE133" s="94">
        <f>IF(N133="základná",J133,0)</f>
        <v>0</v>
      </c>
      <c r="BF133" s="94">
        <f>IF(N133="znížená",J133,0)</f>
        <v>0</v>
      </c>
      <c r="BG133" s="94">
        <f>IF(N133="zákl. prenesená",J133,0)</f>
        <v>0</v>
      </c>
      <c r="BH133" s="94">
        <f>IF(N133="zníž. prenesená",J133,0)</f>
        <v>0</v>
      </c>
      <c r="BI133" s="94">
        <f>IF(N133="nulová",J133,0)</f>
        <v>0</v>
      </c>
      <c r="BJ133" s="16" t="s">
        <v>110</v>
      </c>
      <c r="BK133" s="173">
        <f>ROUND(I133*H133,3)</f>
        <v>0</v>
      </c>
      <c r="BL133" s="16" t="s">
        <v>137</v>
      </c>
      <c r="BM133" s="172" t="s">
        <v>144</v>
      </c>
    </row>
    <row r="134" spans="1:65" s="13" customFormat="1">
      <c r="B134" s="174"/>
      <c r="D134" s="175" t="s">
        <v>139</v>
      </c>
      <c r="E134" s="176" t="s">
        <v>1</v>
      </c>
      <c r="F134" s="177" t="s">
        <v>145</v>
      </c>
      <c r="H134" s="178">
        <v>348</v>
      </c>
      <c r="I134" s="179"/>
      <c r="L134" s="174"/>
      <c r="M134" s="180"/>
      <c r="N134" s="181"/>
      <c r="O134" s="181"/>
      <c r="P134" s="181"/>
      <c r="Q134" s="181"/>
      <c r="R134" s="181"/>
      <c r="S134" s="181"/>
      <c r="T134" s="182"/>
      <c r="AT134" s="176" t="s">
        <v>139</v>
      </c>
      <c r="AU134" s="176" t="s">
        <v>110</v>
      </c>
      <c r="AV134" s="13" t="s">
        <v>110</v>
      </c>
      <c r="AW134" s="13" t="s">
        <v>30</v>
      </c>
      <c r="AX134" s="13" t="s">
        <v>83</v>
      </c>
      <c r="AY134" s="176" t="s">
        <v>131</v>
      </c>
    </row>
    <row r="135" spans="1:65" s="2" customFormat="1" ht="24.15" customHeight="1">
      <c r="A135" s="33"/>
      <c r="B135" s="129"/>
      <c r="C135" s="161" t="s">
        <v>146</v>
      </c>
      <c r="D135" s="161" t="s">
        <v>133</v>
      </c>
      <c r="E135" s="162" t="s">
        <v>147</v>
      </c>
      <c r="F135" s="163" t="s">
        <v>148</v>
      </c>
      <c r="G135" s="164" t="s">
        <v>136</v>
      </c>
      <c r="H135" s="165">
        <v>688</v>
      </c>
      <c r="I135" s="166"/>
      <c r="J135" s="165">
        <f>ROUND(I135*H135,3)</f>
        <v>0</v>
      </c>
      <c r="K135" s="167"/>
      <c r="L135" s="34"/>
      <c r="M135" s="168" t="s">
        <v>1</v>
      </c>
      <c r="N135" s="169" t="s">
        <v>44</v>
      </c>
      <c r="O135" s="59"/>
      <c r="P135" s="170">
        <f>O135*H135</f>
        <v>0</v>
      </c>
      <c r="Q135" s="170">
        <v>0</v>
      </c>
      <c r="R135" s="170">
        <f>Q135*H135</f>
        <v>0</v>
      </c>
      <c r="S135" s="170">
        <v>0.16</v>
      </c>
      <c r="T135" s="171">
        <f>S135*H135</f>
        <v>110.08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2" t="s">
        <v>137</v>
      </c>
      <c r="AT135" s="172" t="s">
        <v>133</v>
      </c>
      <c r="AU135" s="172" t="s">
        <v>110</v>
      </c>
      <c r="AY135" s="16" t="s">
        <v>131</v>
      </c>
      <c r="BE135" s="94">
        <f>IF(N135="základná",J135,0)</f>
        <v>0</v>
      </c>
      <c r="BF135" s="94">
        <f>IF(N135="znížená",J135,0)</f>
        <v>0</v>
      </c>
      <c r="BG135" s="94">
        <f>IF(N135="zákl. prenesená",J135,0)</f>
        <v>0</v>
      </c>
      <c r="BH135" s="94">
        <f>IF(N135="zníž. prenesená",J135,0)</f>
        <v>0</v>
      </c>
      <c r="BI135" s="94">
        <f>IF(N135="nulová",J135,0)</f>
        <v>0</v>
      </c>
      <c r="BJ135" s="16" t="s">
        <v>110</v>
      </c>
      <c r="BK135" s="173">
        <f>ROUND(I135*H135,3)</f>
        <v>0</v>
      </c>
      <c r="BL135" s="16" t="s">
        <v>137</v>
      </c>
      <c r="BM135" s="172" t="s">
        <v>149</v>
      </c>
    </row>
    <row r="136" spans="1:65" s="13" customFormat="1">
      <c r="B136" s="174"/>
      <c r="D136" s="175" t="s">
        <v>139</v>
      </c>
      <c r="E136" s="176" t="s">
        <v>1</v>
      </c>
      <c r="F136" s="177" t="s">
        <v>150</v>
      </c>
      <c r="H136" s="178">
        <v>688</v>
      </c>
      <c r="I136" s="179"/>
      <c r="L136" s="174"/>
      <c r="M136" s="180"/>
      <c r="N136" s="181"/>
      <c r="O136" s="181"/>
      <c r="P136" s="181"/>
      <c r="Q136" s="181"/>
      <c r="R136" s="181"/>
      <c r="S136" s="181"/>
      <c r="T136" s="182"/>
      <c r="AT136" s="176" t="s">
        <v>139</v>
      </c>
      <c r="AU136" s="176" t="s">
        <v>110</v>
      </c>
      <c r="AV136" s="13" t="s">
        <v>110</v>
      </c>
      <c r="AW136" s="13" t="s">
        <v>30</v>
      </c>
      <c r="AX136" s="13" t="s">
        <v>83</v>
      </c>
      <c r="AY136" s="176" t="s">
        <v>131</v>
      </c>
    </row>
    <row r="137" spans="1:65" s="2" customFormat="1" ht="14.4" customHeight="1">
      <c r="A137" s="33"/>
      <c r="B137" s="129"/>
      <c r="C137" s="161" t="s">
        <v>137</v>
      </c>
      <c r="D137" s="161" t="s">
        <v>133</v>
      </c>
      <c r="E137" s="162" t="s">
        <v>151</v>
      </c>
      <c r="F137" s="163" t="s">
        <v>152</v>
      </c>
      <c r="G137" s="164" t="s">
        <v>153</v>
      </c>
      <c r="H137" s="165">
        <v>94</v>
      </c>
      <c r="I137" s="166"/>
      <c r="J137" s="165">
        <f>ROUND(I137*H137,3)</f>
        <v>0</v>
      </c>
      <c r="K137" s="167"/>
      <c r="L137" s="34"/>
      <c r="M137" s="168" t="s">
        <v>1</v>
      </c>
      <c r="N137" s="169" t="s">
        <v>44</v>
      </c>
      <c r="O137" s="59"/>
      <c r="P137" s="170">
        <f>O137*H137</f>
        <v>0</v>
      </c>
      <c r="Q137" s="170">
        <v>0</v>
      </c>
      <c r="R137" s="170">
        <f>Q137*H137</f>
        <v>0</v>
      </c>
      <c r="S137" s="170">
        <v>0</v>
      </c>
      <c r="T137" s="17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2" t="s">
        <v>137</v>
      </c>
      <c r="AT137" s="172" t="s">
        <v>133</v>
      </c>
      <c r="AU137" s="172" t="s">
        <v>110</v>
      </c>
      <c r="AY137" s="16" t="s">
        <v>131</v>
      </c>
      <c r="BE137" s="94">
        <f>IF(N137="základná",J137,0)</f>
        <v>0</v>
      </c>
      <c r="BF137" s="94">
        <f>IF(N137="znížená",J137,0)</f>
        <v>0</v>
      </c>
      <c r="BG137" s="94">
        <f>IF(N137="zákl. prenesená",J137,0)</f>
        <v>0</v>
      </c>
      <c r="BH137" s="94">
        <f>IF(N137="zníž. prenesená",J137,0)</f>
        <v>0</v>
      </c>
      <c r="BI137" s="94">
        <f>IF(N137="nulová",J137,0)</f>
        <v>0</v>
      </c>
      <c r="BJ137" s="16" t="s">
        <v>110</v>
      </c>
      <c r="BK137" s="173">
        <f>ROUND(I137*H137,3)</f>
        <v>0</v>
      </c>
      <c r="BL137" s="16" t="s">
        <v>137</v>
      </c>
      <c r="BM137" s="172" t="s">
        <v>154</v>
      </c>
    </row>
    <row r="138" spans="1:65" s="13" customFormat="1">
      <c r="B138" s="174"/>
      <c r="D138" s="175" t="s">
        <v>139</v>
      </c>
      <c r="E138" s="176" t="s">
        <v>1</v>
      </c>
      <c r="F138" s="177" t="s">
        <v>155</v>
      </c>
      <c r="H138" s="178">
        <v>94</v>
      </c>
      <c r="I138" s="179"/>
      <c r="L138" s="174"/>
      <c r="M138" s="180"/>
      <c r="N138" s="181"/>
      <c r="O138" s="181"/>
      <c r="P138" s="181"/>
      <c r="Q138" s="181"/>
      <c r="R138" s="181"/>
      <c r="S138" s="181"/>
      <c r="T138" s="182"/>
      <c r="AT138" s="176" t="s">
        <v>139</v>
      </c>
      <c r="AU138" s="176" t="s">
        <v>110</v>
      </c>
      <c r="AV138" s="13" t="s">
        <v>110</v>
      </c>
      <c r="AW138" s="13" t="s">
        <v>30</v>
      </c>
      <c r="AX138" s="13" t="s">
        <v>83</v>
      </c>
      <c r="AY138" s="176" t="s">
        <v>131</v>
      </c>
    </row>
    <row r="139" spans="1:65" s="2" customFormat="1" ht="37.75" customHeight="1">
      <c r="A139" s="33"/>
      <c r="B139" s="129"/>
      <c r="C139" s="161" t="s">
        <v>156</v>
      </c>
      <c r="D139" s="161" t="s">
        <v>133</v>
      </c>
      <c r="E139" s="162" t="s">
        <v>157</v>
      </c>
      <c r="F139" s="163" t="s">
        <v>158</v>
      </c>
      <c r="G139" s="164" t="s">
        <v>153</v>
      </c>
      <c r="H139" s="165">
        <v>47</v>
      </c>
      <c r="I139" s="166"/>
      <c r="J139" s="165">
        <f>ROUND(I139*H139,3)</f>
        <v>0</v>
      </c>
      <c r="K139" s="167"/>
      <c r="L139" s="34"/>
      <c r="M139" s="168" t="s">
        <v>1</v>
      </c>
      <c r="N139" s="169" t="s">
        <v>44</v>
      </c>
      <c r="O139" s="59"/>
      <c r="P139" s="170">
        <f>O139*H139</f>
        <v>0</v>
      </c>
      <c r="Q139" s="170">
        <v>0</v>
      </c>
      <c r="R139" s="170">
        <f>Q139*H139</f>
        <v>0</v>
      </c>
      <c r="S139" s="170">
        <v>0</v>
      </c>
      <c r="T139" s="17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2" t="s">
        <v>137</v>
      </c>
      <c r="AT139" s="172" t="s">
        <v>133</v>
      </c>
      <c r="AU139" s="172" t="s">
        <v>110</v>
      </c>
      <c r="AY139" s="16" t="s">
        <v>131</v>
      </c>
      <c r="BE139" s="94">
        <f>IF(N139="základná",J139,0)</f>
        <v>0</v>
      </c>
      <c r="BF139" s="94">
        <f>IF(N139="znížená",J139,0)</f>
        <v>0</v>
      </c>
      <c r="BG139" s="94">
        <f>IF(N139="zákl. prenesená",J139,0)</f>
        <v>0</v>
      </c>
      <c r="BH139" s="94">
        <f>IF(N139="zníž. prenesená",J139,0)</f>
        <v>0</v>
      </c>
      <c r="BI139" s="94">
        <f>IF(N139="nulová",J139,0)</f>
        <v>0</v>
      </c>
      <c r="BJ139" s="16" t="s">
        <v>110</v>
      </c>
      <c r="BK139" s="173">
        <f>ROUND(I139*H139,3)</f>
        <v>0</v>
      </c>
      <c r="BL139" s="16" t="s">
        <v>137</v>
      </c>
      <c r="BM139" s="172" t="s">
        <v>159</v>
      </c>
    </row>
    <row r="140" spans="1:65" s="13" customFormat="1">
      <c r="B140" s="174"/>
      <c r="D140" s="175" t="s">
        <v>139</v>
      </c>
      <c r="E140" s="176" t="s">
        <v>1</v>
      </c>
      <c r="F140" s="177" t="s">
        <v>160</v>
      </c>
      <c r="H140" s="178">
        <v>47</v>
      </c>
      <c r="I140" s="179"/>
      <c r="L140" s="174"/>
      <c r="M140" s="180"/>
      <c r="N140" s="181"/>
      <c r="O140" s="181"/>
      <c r="P140" s="181"/>
      <c r="Q140" s="181"/>
      <c r="R140" s="181"/>
      <c r="S140" s="181"/>
      <c r="T140" s="182"/>
      <c r="AT140" s="176" t="s">
        <v>139</v>
      </c>
      <c r="AU140" s="176" t="s">
        <v>110</v>
      </c>
      <c r="AV140" s="13" t="s">
        <v>110</v>
      </c>
      <c r="AW140" s="13" t="s">
        <v>30</v>
      </c>
      <c r="AX140" s="13" t="s">
        <v>83</v>
      </c>
      <c r="AY140" s="176" t="s">
        <v>131</v>
      </c>
    </row>
    <row r="141" spans="1:65" s="2" customFormat="1" ht="24.15" customHeight="1">
      <c r="A141" s="33"/>
      <c r="B141" s="129"/>
      <c r="C141" s="161" t="s">
        <v>161</v>
      </c>
      <c r="D141" s="161" t="s">
        <v>133</v>
      </c>
      <c r="E141" s="162" t="s">
        <v>162</v>
      </c>
      <c r="F141" s="163" t="s">
        <v>163</v>
      </c>
      <c r="G141" s="164" t="s">
        <v>153</v>
      </c>
      <c r="H141" s="165">
        <v>94</v>
      </c>
      <c r="I141" s="166"/>
      <c r="J141" s="165">
        <f>ROUND(I141*H141,3)</f>
        <v>0</v>
      </c>
      <c r="K141" s="167"/>
      <c r="L141" s="34"/>
      <c r="M141" s="168" t="s">
        <v>1</v>
      </c>
      <c r="N141" s="169" t="s">
        <v>44</v>
      </c>
      <c r="O141" s="59"/>
      <c r="P141" s="170">
        <f>O141*H141</f>
        <v>0</v>
      </c>
      <c r="Q141" s="170">
        <v>0</v>
      </c>
      <c r="R141" s="170">
        <f>Q141*H141</f>
        <v>0</v>
      </c>
      <c r="S141" s="170">
        <v>0</v>
      </c>
      <c r="T141" s="17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2" t="s">
        <v>137</v>
      </c>
      <c r="AT141" s="172" t="s">
        <v>133</v>
      </c>
      <c r="AU141" s="172" t="s">
        <v>110</v>
      </c>
      <c r="AY141" s="16" t="s">
        <v>131</v>
      </c>
      <c r="BE141" s="94">
        <f>IF(N141="základná",J141,0)</f>
        <v>0</v>
      </c>
      <c r="BF141" s="94">
        <f>IF(N141="znížená",J141,0)</f>
        <v>0</v>
      </c>
      <c r="BG141" s="94">
        <f>IF(N141="zákl. prenesená",J141,0)</f>
        <v>0</v>
      </c>
      <c r="BH141" s="94">
        <f>IF(N141="zníž. prenesená",J141,0)</f>
        <v>0</v>
      </c>
      <c r="BI141" s="94">
        <f>IF(N141="nulová",J141,0)</f>
        <v>0</v>
      </c>
      <c r="BJ141" s="16" t="s">
        <v>110</v>
      </c>
      <c r="BK141" s="173">
        <f>ROUND(I141*H141,3)</f>
        <v>0</v>
      </c>
      <c r="BL141" s="16" t="s">
        <v>137</v>
      </c>
      <c r="BM141" s="172" t="s">
        <v>164</v>
      </c>
    </row>
    <row r="142" spans="1:65" s="2" customFormat="1" ht="14.4" customHeight="1">
      <c r="A142" s="33"/>
      <c r="B142" s="129"/>
      <c r="C142" s="161" t="s">
        <v>165</v>
      </c>
      <c r="D142" s="161" t="s">
        <v>133</v>
      </c>
      <c r="E142" s="162" t="s">
        <v>166</v>
      </c>
      <c r="F142" s="163" t="s">
        <v>167</v>
      </c>
      <c r="G142" s="164" t="s">
        <v>153</v>
      </c>
      <c r="H142" s="165">
        <v>94</v>
      </c>
      <c r="I142" s="166"/>
      <c r="J142" s="165">
        <f>ROUND(I142*H142,3)</f>
        <v>0</v>
      </c>
      <c r="K142" s="167"/>
      <c r="L142" s="34"/>
      <c r="M142" s="168" t="s">
        <v>1</v>
      </c>
      <c r="N142" s="169" t="s">
        <v>44</v>
      </c>
      <c r="O142" s="59"/>
      <c r="P142" s="170">
        <f>O142*H142</f>
        <v>0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2" t="s">
        <v>137</v>
      </c>
      <c r="AT142" s="172" t="s">
        <v>133</v>
      </c>
      <c r="AU142" s="172" t="s">
        <v>110</v>
      </c>
      <c r="AY142" s="16" t="s">
        <v>131</v>
      </c>
      <c r="BE142" s="94">
        <f>IF(N142="základná",J142,0)</f>
        <v>0</v>
      </c>
      <c r="BF142" s="94">
        <f>IF(N142="znížená",J142,0)</f>
        <v>0</v>
      </c>
      <c r="BG142" s="94">
        <f>IF(N142="zákl. prenesená",J142,0)</f>
        <v>0</v>
      </c>
      <c r="BH142" s="94">
        <f>IF(N142="zníž. prenesená",J142,0)</f>
        <v>0</v>
      </c>
      <c r="BI142" s="94">
        <f>IF(N142="nulová",J142,0)</f>
        <v>0</v>
      </c>
      <c r="BJ142" s="16" t="s">
        <v>110</v>
      </c>
      <c r="BK142" s="173">
        <f>ROUND(I142*H142,3)</f>
        <v>0</v>
      </c>
      <c r="BL142" s="16" t="s">
        <v>137</v>
      </c>
      <c r="BM142" s="172" t="s">
        <v>168</v>
      </c>
    </row>
    <row r="143" spans="1:65" s="2" customFormat="1" ht="24.15" customHeight="1">
      <c r="A143" s="33"/>
      <c r="B143" s="129"/>
      <c r="C143" s="161" t="s">
        <v>169</v>
      </c>
      <c r="D143" s="161" t="s">
        <v>133</v>
      </c>
      <c r="E143" s="162" t="s">
        <v>170</v>
      </c>
      <c r="F143" s="163" t="s">
        <v>171</v>
      </c>
      <c r="G143" s="164" t="s">
        <v>172</v>
      </c>
      <c r="H143" s="165">
        <v>141</v>
      </c>
      <c r="I143" s="166"/>
      <c r="J143" s="165">
        <f>ROUND(I143*H143,3)</f>
        <v>0</v>
      </c>
      <c r="K143" s="167"/>
      <c r="L143" s="34"/>
      <c r="M143" s="168" t="s">
        <v>1</v>
      </c>
      <c r="N143" s="169" t="s">
        <v>44</v>
      </c>
      <c r="O143" s="59"/>
      <c r="P143" s="170">
        <f>O143*H143</f>
        <v>0</v>
      </c>
      <c r="Q143" s="170">
        <v>0</v>
      </c>
      <c r="R143" s="170">
        <f>Q143*H143</f>
        <v>0</v>
      </c>
      <c r="S143" s="170">
        <v>0</v>
      </c>
      <c r="T143" s="171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2" t="s">
        <v>137</v>
      </c>
      <c r="AT143" s="172" t="s">
        <v>133</v>
      </c>
      <c r="AU143" s="172" t="s">
        <v>110</v>
      </c>
      <c r="AY143" s="16" t="s">
        <v>131</v>
      </c>
      <c r="BE143" s="94">
        <f>IF(N143="základná",J143,0)</f>
        <v>0</v>
      </c>
      <c r="BF143" s="94">
        <f>IF(N143="znížená",J143,0)</f>
        <v>0</v>
      </c>
      <c r="BG143" s="94">
        <f>IF(N143="zákl. prenesená",J143,0)</f>
        <v>0</v>
      </c>
      <c r="BH143" s="94">
        <f>IF(N143="zníž. prenesená",J143,0)</f>
        <v>0</v>
      </c>
      <c r="BI143" s="94">
        <f>IF(N143="nulová",J143,0)</f>
        <v>0</v>
      </c>
      <c r="BJ143" s="16" t="s">
        <v>110</v>
      </c>
      <c r="BK143" s="173">
        <f>ROUND(I143*H143,3)</f>
        <v>0</v>
      </c>
      <c r="BL143" s="16" t="s">
        <v>137</v>
      </c>
      <c r="BM143" s="172" t="s">
        <v>173</v>
      </c>
    </row>
    <row r="144" spans="1:65" s="13" customFormat="1">
      <c r="B144" s="174"/>
      <c r="D144" s="175" t="s">
        <v>139</v>
      </c>
      <c r="E144" s="176" t="s">
        <v>1</v>
      </c>
      <c r="F144" s="177" t="s">
        <v>174</v>
      </c>
      <c r="H144" s="178">
        <v>141</v>
      </c>
      <c r="I144" s="179"/>
      <c r="L144" s="174"/>
      <c r="M144" s="180"/>
      <c r="N144" s="181"/>
      <c r="O144" s="181"/>
      <c r="P144" s="181"/>
      <c r="Q144" s="181"/>
      <c r="R144" s="181"/>
      <c r="S144" s="181"/>
      <c r="T144" s="182"/>
      <c r="AT144" s="176" t="s">
        <v>139</v>
      </c>
      <c r="AU144" s="176" t="s">
        <v>110</v>
      </c>
      <c r="AV144" s="13" t="s">
        <v>110</v>
      </c>
      <c r="AW144" s="13" t="s">
        <v>30</v>
      </c>
      <c r="AX144" s="13" t="s">
        <v>83</v>
      </c>
      <c r="AY144" s="176" t="s">
        <v>131</v>
      </c>
    </row>
    <row r="145" spans="1:65" s="12" customFormat="1" ht="22.75" customHeight="1">
      <c r="B145" s="148"/>
      <c r="D145" s="149" t="s">
        <v>77</v>
      </c>
      <c r="E145" s="159" t="s">
        <v>156</v>
      </c>
      <c r="F145" s="159" t="s">
        <v>175</v>
      </c>
      <c r="I145" s="151"/>
      <c r="J145" s="160">
        <f>BK145</f>
        <v>0</v>
      </c>
      <c r="L145" s="148"/>
      <c r="M145" s="153"/>
      <c r="N145" s="154"/>
      <c r="O145" s="154"/>
      <c r="P145" s="155">
        <f>SUM(P146:P155)</f>
        <v>0</v>
      </c>
      <c r="Q145" s="154"/>
      <c r="R145" s="155">
        <f>SUM(R146:R155)</f>
        <v>343.89143999999999</v>
      </c>
      <c r="S145" s="154"/>
      <c r="T145" s="156">
        <f>SUM(T146:T155)</f>
        <v>0</v>
      </c>
      <c r="AR145" s="149" t="s">
        <v>83</v>
      </c>
      <c r="AT145" s="157" t="s">
        <v>77</v>
      </c>
      <c r="AU145" s="157" t="s">
        <v>83</v>
      </c>
      <c r="AY145" s="149" t="s">
        <v>131</v>
      </c>
      <c r="BK145" s="158">
        <f>SUM(BK146:BK155)</f>
        <v>0</v>
      </c>
    </row>
    <row r="146" spans="1:65" s="2" customFormat="1" ht="24.15" customHeight="1">
      <c r="A146" s="33"/>
      <c r="B146" s="129"/>
      <c r="C146" s="161" t="s">
        <v>176</v>
      </c>
      <c r="D146" s="161" t="s">
        <v>133</v>
      </c>
      <c r="E146" s="162" t="s">
        <v>177</v>
      </c>
      <c r="F146" s="163" t="s">
        <v>178</v>
      </c>
      <c r="G146" s="164" t="s">
        <v>136</v>
      </c>
      <c r="H146" s="165">
        <v>876</v>
      </c>
      <c r="I146" s="166"/>
      <c r="J146" s="165">
        <f>ROUND(I146*H146,3)</f>
        <v>0</v>
      </c>
      <c r="K146" s="167"/>
      <c r="L146" s="34"/>
      <c r="M146" s="168" t="s">
        <v>1</v>
      </c>
      <c r="N146" s="169" t="s">
        <v>44</v>
      </c>
      <c r="O146" s="59"/>
      <c r="P146" s="170">
        <f>O146*H146</f>
        <v>0</v>
      </c>
      <c r="Q146" s="170">
        <v>0</v>
      </c>
      <c r="R146" s="170">
        <f>Q146*H146</f>
        <v>0</v>
      </c>
      <c r="S146" s="170">
        <v>0</v>
      </c>
      <c r="T146" s="17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2" t="s">
        <v>137</v>
      </c>
      <c r="AT146" s="172" t="s">
        <v>133</v>
      </c>
      <c r="AU146" s="172" t="s">
        <v>110</v>
      </c>
      <c r="AY146" s="16" t="s">
        <v>131</v>
      </c>
      <c r="BE146" s="94">
        <f>IF(N146="základná",J146,0)</f>
        <v>0</v>
      </c>
      <c r="BF146" s="94">
        <f>IF(N146="znížená",J146,0)</f>
        <v>0</v>
      </c>
      <c r="BG146" s="94">
        <f>IF(N146="zákl. prenesená",J146,0)</f>
        <v>0</v>
      </c>
      <c r="BH146" s="94">
        <f>IF(N146="zníž. prenesená",J146,0)</f>
        <v>0</v>
      </c>
      <c r="BI146" s="94">
        <f>IF(N146="nulová",J146,0)</f>
        <v>0</v>
      </c>
      <c r="BJ146" s="16" t="s">
        <v>110</v>
      </c>
      <c r="BK146" s="173">
        <f>ROUND(I146*H146,3)</f>
        <v>0</v>
      </c>
      <c r="BL146" s="16" t="s">
        <v>137</v>
      </c>
      <c r="BM146" s="172" t="s">
        <v>179</v>
      </c>
    </row>
    <row r="147" spans="1:65" s="13" customFormat="1">
      <c r="B147" s="174"/>
      <c r="D147" s="175" t="s">
        <v>139</v>
      </c>
      <c r="E147" s="176" t="s">
        <v>1</v>
      </c>
      <c r="F147" s="177" t="s">
        <v>180</v>
      </c>
      <c r="H147" s="178">
        <v>876</v>
      </c>
      <c r="I147" s="179"/>
      <c r="L147" s="174"/>
      <c r="M147" s="180"/>
      <c r="N147" s="181"/>
      <c r="O147" s="181"/>
      <c r="P147" s="181"/>
      <c r="Q147" s="181"/>
      <c r="R147" s="181"/>
      <c r="S147" s="181"/>
      <c r="T147" s="182"/>
      <c r="AT147" s="176" t="s">
        <v>139</v>
      </c>
      <c r="AU147" s="176" t="s">
        <v>110</v>
      </c>
      <c r="AV147" s="13" t="s">
        <v>110</v>
      </c>
      <c r="AW147" s="13" t="s">
        <v>30</v>
      </c>
      <c r="AX147" s="13" t="s">
        <v>83</v>
      </c>
      <c r="AY147" s="176" t="s">
        <v>131</v>
      </c>
    </row>
    <row r="148" spans="1:65" s="2" customFormat="1" ht="24.15" customHeight="1">
      <c r="A148" s="33"/>
      <c r="B148" s="129"/>
      <c r="C148" s="161" t="s">
        <v>181</v>
      </c>
      <c r="D148" s="161" t="s">
        <v>133</v>
      </c>
      <c r="E148" s="162" t="s">
        <v>182</v>
      </c>
      <c r="F148" s="163" t="s">
        <v>183</v>
      </c>
      <c r="G148" s="164" t="s">
        <v>136</v>
      </c>
      <c r="H148" s="165">
        <v>188</v>
      </c>
      <c r="I148" s="166"/>
      <c r="J148" s="165">
        <f>ROUND(I148*H148,3)</f>
        <v>0</v>
      </c>
      <c r="K148" s="167"/>
      <c r="L148" s="34"/>
      <c r="M148" s="168" t="s">
        <v>1</v>
      </c>
      <c r="N148" s="169" t="s">
        <v>44</v>
      </c>
      <c r="O148" s="59"/>
      <c r="P148" s="170">
        <f>O148*H148</f>
        <v>0</v>
      </c>
      <c r="Q148" s="170">
        <v>0.25094</v>
      </c>
      <c r="R148" s="170">
        <f>Q148*H148</f>
        <v>47.176719999999996</v>
      </c>
      <c r="S148" s="170">
        <v>0</v>
      </c>
      <c r="T148" s="17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2" t="s">
        <v>137</v>
      </c>
      <c r="AT148" s="172" t="s">
        <v>133</v>
      </c>
      <c r="AU148" s="172" t="s">
        <v>110</v>
      </c>
      <c r="AY148" s="16" t="s">
        <v>131</v>
      </c>
      <c r="BE148" s="94">
        <f>IF(N148="základná",J148,0)</f>
        <v>0</v>
      </c>
      <c r="BF148" s="94">
        <f>IF(N148="znížená",J148,0)</f>
        <v>0</v>
      </c>
      <c r="BG148" s="94">
        <f>IF(N148="zákl. prenesená",J148,0)</f>
        <v>0</v>
      </c>
      <c r="BH148" s="94">
        <f>IF(N148="zníž. prenesená",J148,0)</f>
        <v>0</v>
      </c>
      <c r="BI148" s="94">
        <f>IF(N148="nulová",J148,0)</f>
        <v>0</v>
      </c>
      <c r="BJ148" s="16" t="s">
        <v>110</v>
      </c>
      <c r="BK148" s="173">
        <f>ROUND(I148*H148,3)</f>
        <v>0</v>
      </c>
      <c r="BL148" s="16" t="s">
        <v>137</v>
      </c>
      <c r="BM148" s="172" t="s">
        <v>184</v>
      </c>
    </row>
    <row r="149" spans="1:65" s="13" customFormat="1">
      <c r="B149" s="174"/>
      <c r="D149" s="175" t="s">
        <v>139</v>
      </c>
      <c r="E149" s="176" t="s">
        <v>1</v>
      </c>
      <c r="F149" s="177" t="s">
        <v>185</v>
      </c>
      <c r="H149" s="178">
        <v>188</v>
      </c>
      <c r="I149" s="179"/>
      <c r="L149" s="174"/>
      <c r="M149" s="180"/>
      <c r="N149" s="181"/>
      <c r="O149" s="181"/>
      <c r="P149" s="181"/>
      <c r="Q149" s="181"/>
      <c r="R149" s="181"/>
      <c r="S149" s="181"/>
      <c r="T149" s="182"/>
      <c r="AT149" s="176" t="s">
        <v>139</v>
      </c>
      <c r="AU149" s="176" t="s">
        <v>110</v>
      </c>
      <c r="AV149" s="13" t="s">
        <v>110</v>
      </c>
      <c r="AW149" s="13" t="s">
        <v>30</v>
      </c>
      <c r="AX149" s="13" t="s">
        <v>83</v>
      </c>
      <c r="AY149" s="176" t="s">
        <v>131</v>
      </c>
    </row>
    <row r="150" spans="1:65" s="2" customFormat="1" ht="24.15" customHeight="1">
      <c r="A150" s="33"/>
      <c r="B150" s="129"/>
      <c r="C150" s="161" t="s">
        <v>186</v>
      </c>
      <c r="D150" s="161" t="s">
        <v>133</v>
      </c>
      <c r="E150" s="162" t="s">
        <v>187</v>
      </c>
      <c r="F150" s="163" t="s">
        <v>188</v>
      </c>
      <c r="G150" s="164" t="s">
        <v>136</v>
      </c>
      <c r="H150" s="165">
        <v>188</v>
      </c>
      <c r="I150" s="166"/>
      <c r="J150" s="165">
        <f>ROUND(I150*H150,3)</f>
        <v>0</v>
      </c>
      <c r="K150" s="167"/>
      <c r="L150" s="34"/>
      <c r="M150" s="168" t="s">
        <v>1</v>
      </c>
      <c r="N150" s="169" t="s">
        <v>44</v>
      </c>
      <c r="O150" s="59"/>
      <c r="P150" s="170">
        <f>O150*H150</f>
        <v>0</v>
      </c>
      <c r="Q150" s="170">
        <v>0.71643999999999997</v>
      </c>
      <c r="R150" s="170">
        <f>Q150*H150</f>
        <v>134.69072</v>
      </c>
      <c r="S150" s="170">
        <v>0</v>
      </c>
      <c r="T150" s="17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2" t="s">
        <v>137</v>
      </c>
      <c r="AT150" s="172" t="s">
        <v>133</v>
      </c>
      <c r="AU150" s="172" t="s">
        <v>110</v>
      </c>
      <c r="AY150" s="16" t="s">
        <v>131</v>
      </c>
      <c r="BE150" s="94">
        <f>IF(N150="základná",J150,0)</f>
        <v>0</v>
      </c>
      <c r="BF150" s="94">
        <f>IF(N150="znížená",J150,0)</f>
        <v>0</v>
      </c>
      <c r="BG150" s="94">
        <f>IF(N150="zákl. prenesená",J150,0)</f>
        <v>0</v>
      </c>
      <c r="BH150" s="94">
        <f>IF(N150="zníž. prenesená",J150,0)</f>
        <v>0</v>
      </c>
      <c r="BI150" s="94">
        <f>IF(N150="nulová",J150,0)</f>
        <v>0</v>
      </c>
      <c r="BJ150" s="16" t="s">
        <v>110</v>
      </c>
      <c r="BK150" s="173">
        <f>ROUND(I150*H150,3)</f>
        <v>0</v>
      </c>
      <c r="BL150" s="16" t="s">
        <v>137</v>
      </c>
      <c r="BM150" s="172" t="s">
        <v>189</v>
      </c>
    </row>
    <row r="151" spans="1:65" s="13" customFormat="1">
      <c r="B151" s="174"/>
      <c r="D151" s="175" t="s">
        <v>139</v>
      </c>
      <c r="E151" s="176" t="s">
        <v>1</v>
      </c>
      <c r="F151" s="177" t="s">
        <v>190</v>
      </c>
      <c r="H151" s="178">
        <v>188</v>
      </c>
      <c r="I151" s="179"/>
      <c r="L151" s="174"/>
      <c r="M151" s="180"/>
      <c r="N151" s="181"/>
      <c r="O151" s="181"/>
      <c r="P151" s="181"/>
      <c r="Q151" s="181"/>
      <c r="R151" s="181"/>
      <c r="S151" s="181"/>
      <c r="T151" s="182"/>
      <c r="AT151" s="176" t="s">
        <v>139</v>
      </c>
      <c r="AU151" s="176" t="s">
        <v>110</v>
      </c>
      <c r="AV151" s="13" t="s">
        <v>110</v>
      </c>
      <c r="AW151" s="13" t="s">
        <v>30</v>
      </c>
      <c r="AX151" s="13" t="s">
        <v>83</v>
      </c>
      <c r="AY151" s="176" t="s">
        <v>131</v>
      </c>
    </row>
    <row r="152" spans="1:65" s="2" customFormat="1" ht="37.75" customHeight="1">
      <c r="A152" s="33"/>
      <c r="B152" s="129"/>
      <c r="C152" s="161" t="s">
        <v>191</v>
      </c>
      <c r="D152" s="161" t="s">
        <v>133</v>
      </c>
      <c r="E152" s="162" t="s">
        <v>192</v>
      </c>
      <c r="F152" s="163" t="s">
        <v>193</v>
      </c>
      <c r="G152" s="164" t="s">
        <v>136</v>
      </c>
      <c r="H152" s="165">
        <v>688</v>
      </c>
      <c r="I152" s="166"/>
      <c r="J152" s="165">
        <f>ROUND(I152*H152,3)</f>
        <v>0</v>
      </c>
      <c r="K152" s="167"/>
      <c r="L152" s="34"/>
      <c r="M152" s="168" t="s">
        <v>1</v>
      </c>
      <c r="N152" s="169" t="s">
        <v>44</v>
      </c>
      <c r="O152" s="59"/>
      <c r="P152" s="170">
        <f>O152*H152</f>
        <v>0</v>
      </c>
      <c r="Q152" s="170">
        <v>9.2499999999999999E-2</v>
      </c>
      <c r="R152" s="170">
        <f>Q152*H152</f>
        <v>63.64</v>
      </c>
      <c r="S152" s="170">
        <v>0</v>
      </c>
      <c r="T152" s="17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2" t="s">
        <v>137</v>
      </c>
      <c r="AT152" s="172" t="s">
        <v>133</v>
      </c>
      <c r="AU152" s="172" t="s">
        <v>110</v>
      </c>
      <c r="AY152" s="16" t="s">
        <v>131</v>
      </c>
      <c r="BE152" s="94">
        <f>IF(N152="základná",J152,0)</f>
        <v>0</v>
      </c>
      <c r="BF152" s="94">
        <f>IF(N152="znížená",J152,0)</f>
        <v>0</v>
      </c>
      <c r="BG152" s="94">
        <f>IF(N152="zákl. prenesená",J152,0)</f>
        <v>0</v>
      </c>
      <c r="BH152" s="94">
        <f>IF(N152="zníž. prenesená",J152,0)</f>
        <v>0</v>
      </c>
      <c r="BI152" s="94">
        <f>IF(N152="nulová",J152,0)</f>
        <v>0</v>
      </c>
      <c r="BJ152" s="16" t="s">
        <v>110</v>
      </c>
      <c r="BK152" s="173">
        <f>ROUND(I152*H152,3)</f>
        <v>0</v>
      </c>
      <c r="BL152" s="16" t="s">
        <v>137</v>
      </c>
      <c r="BM152" s="172" t="s">
        <v>194</v>
      </c>
    </row>
    <row r="153" spans="1:65" s="13" customFormat="1">
      <c r="B153" s="174"/>
      <c r="D153" s="175" t="s">
        <v>139</v>
      </c>
      <c r="E153" s="176" t="s">
        <v>1</v>
      </c>
      <c r="F153" s="177" t="s">
        <v>140</v>
      </c>
      <c r="H153" s="178">
        <v>688</v>
      </c>
      <c r="I153" s="179"/>
      <c r="L153" s="174"/>
      <c r="M153" s="180"/>
      <c r="N153" s="181"/>
      <c r="O153" s="181"/>
      <c r="P153" s="181"/>
      <c r="Q153" s="181"/>
      <c r="R153" s="181"/>
      <c r="S153" s="181"/>
      <c r="T153" s="182"/>
      <c r="AT153" s="176" t="s">
        <v>139</v>
      </c>
      <c r="AU153" s="176" t="s">
        <v>110</v>
      </c>
      <c r="AV153" s="13" t="s">
        <v>110</v>
      </c>
      <c r="AW153" s="13" t="s">
        <v>30</v>
      </c>
      <c r="AX153" s="13" t="s">
        <v>83</v>
      </c>
      <c r="AY153" s="176" t="s">
        <v>131</v>
      </c>
    </row>
    <row r="154" spans="1:65" s="2" customFormat="1" ht="14.4" customHeight="1">
      <c r="A154" s="33"/>
      <c r="B154" s="129"/>
      <c r="C154" s="183" t="s">
        <v>195</v>
      </c>
      <c r="D154" s="183" t="s">
        <v>196</v>
      </c>
      <c r="E154" s="184" t="s">
        <v>197</v>
      </c>
      <c r="F154" s="185" t="s">
        <v>198</v>
      </c>
      <c r="G154" s="186" t="s">
        <v>136</v>
      </c>
      <c r="H154" s="187">
        <v>756.8</v>
      </c>
      <c r="I154" s="188"/>
      <c r="J154" s="187">
        <f>ROUND(I154*H154,3)</f>
        <v>0</v>
      </c>
      <c r="K154" s="189"/>
      <c r="L154" s="190"/>
      <c r="M154" s="191" t="s">
        <v>1</v>
      </c>
      <c r="N154" s="192" t="s">
        <v>44</v>
      </c>
      <c r="O154" s="59"/>
      <c r="P154" s="170">
        <f>O154*H154</f>
        <v>0</v>
      </c>
      <c r="Q154" s="170">
        <v>0.13</v>
      </c>
      <c r="R154" s="170">
        <f>Q154*H154</f>
        <v>98.384</v>
      </c>
      <c r="S154" s="170">
        <v>0</v>
      </c>
      <c r="T154" s="17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2" t="s">
        <v>169</v>
      </c>
      <c r="AT154" s="172" t="s">
        <v>196</v>
      </c>
      <c r="AU154" s="172" t="s">
        <v>110</v>
      </c>
      <c r="AY154" s="16" t="s">
        <v>131</v>
      </c>
      <c r="BE154" s="94">
        <f>IF(N154="základná",J154,0)</f>
        <v>0</v>
      </c>
      <c r="BF154" s="94">
        <f>IF(N154="znížená",J154,0)</f>
        <v>0</v>
      </c>
      <c r="BG154" s="94">
        <f>IF(N154="zákl. prenesená",J154,0)</f>
        <v>0</v>
      </c>
      <c r="BH154" s="94">
        <f>IF(N154="zníž. prenesená",J154,0)</f>
        <v>0</v>
      </c>
      <c r="BI154" s="94">
        <f>IF(N154="nulová",J154,0)</f>
        <v>0</v>
      </c>
      <c r="BJ154" s="16" t="s">
        <v>110</v>
      </c>
      <c r="BK154" s="173">
        <f>ROUND(I154*H154,3)</f>
        <v>0</v>
      </c>
      <c r="BL154" s="16" t="s">
        <v>137</v>
      </c>
      <c r="BM154" s="172" t="s">
        <v>199</v>
      </c>
    </row>
    <row r="155" spans="1:65" s="13" customFormat="1">
      <c r="B155" s="174"/>
      <c r="D155" s="175" t="s">
        <v>139</v>
      </c>
      <c r="F155" s="177" t="s">
        <v>200</v>
      </c>
      <c r="H155" s="178">
        <v>756.8</v>
      </c>
      <c r="I155" s="179"/>
      <c r="L155" s="174"/>
      <c r="M155" s="180"/>
      <c r="N155" s="181"/>
      <c r="O155" s="181"/>
      <c r="P155" s="181"/>
      <c r="Q155" s="181"/>
      <c r="R155" s="181"/>
      <c r="S155" s="181"/>
      <c r="T155" s="182"/>
      <c r="AT155" s="176" t="s">
        <v>139</v>
      </c>
      <c r="AU155" s="176" t="s">
        <v>110</v>
      </c>
      <c r="AV155" s="13" t="s">
        <v>110</v>
      </c>
      <c r="AW155" s="13" t="s">
        <v>3</v>
      </c>
      <c r="AX155" s="13" t="s">
        <v>83</v>
      </c>
      <c r="AY155" s="176" t="s">
        <v>131</v>
      </c>
    </row>
    <row r="156" spans="1:65" s="12" customFormat="1" ht="22.75" customHeight="1">
      <c r="B156" s="148"/>
      <c r="D156" s="149" t="s">
        <v>77</v>
      </c>
      <c r="E156" s="159" t="s">
        <v>176</v>
      </c>
      <c r="F156" s="159" t="s">
        <v>201</v>
      </c>
      <c r="I156" s="151"/>
      <c r="J156" s="160">
        <f>BK156</f>
        <v>0</v>
      </c>
      <c r="L156" s="148"/>
      <c r="M156" s="153"/>
      <c r="N156" s="154"/>
      <c r="O156" s="154"/>
      <c r="P156" s="155">
        <f>SUM(P157:P169)</f>
        <v>0</v>
      </c>
      <c r="Q156" s="154"/>
      <c r="R156" s="155">
        <f>SUM(R157:R169)</f>
        <v>64.721121499999995</v>
      </c>
      <c r="S156" s="154"/>
      <c r="T156" s="156">
        <f>SUM(T157:T169)</f>
        <v>0</v>
      </c>
      <c r="AR156" s="149" t="s">
        <v>83</v>
      </c>
      <c r="AT156" s="157" t="s">
        <v>77</v>
      </c>
      <c r="AU156" s="157" t="s">
        <v>83</v>
      </c>
      <c r="AY156" s="149" t="s">
        <v>131</v>
      </c>
      <c r="BK156" s="158">
        <f>SUM(BK157:BK169)</f>
        <v>0</v>
      </c>
    </row>
    <row r="157" spans="1:65" s="2" customFormat="1" ht="37.75" customHeight="1">
      <c r="A157" s="33"/>
      <c r="B157" s="129"/>
      <c r="C157" s="161" t="s">
        <v>202</v>
      </c>
      <c r="D157" s="161" t="s">
        <v>133</v>
      </c>
      <c r="E157" s="162" t="s">
        <v>203</v>
      </c>
      <c r="F157" s="163" t="s">
        <v>204</v>
      </c>
      <c r="G157" s="164" t="s">
        <v>143</v>
      </c>
      <c r="H157" s="165">
        <v>376</v>
      </c>
      <c r="I157" s="166"/>
      <c r="J157" s="165">
        <f>ROUND(I157*H157,3)</f>
        <v>0</v>
      </c>
      <c r="K157" s="167"/>
      <c r="L157" s="34"/>
      <c r="M157" s="168" t="s">
        <v>1</v>
      </c>
      <c r="N157" s="169" t="s">
        <v>44</v>
      </c>
      <c r="O157" s="59"/>
      <c r="P157" s="170">
        <f>O157*H157</f>
        <v>0</v>
      </c>
      <c r="Q157" s="170">
        <v>9.8530000000000006E-2</v>
      </c>
      <c r="R157" s="170">
        <f>Q157*H157</f>
        <v>37.047280000000001</v>
      </c>
      <c r="S157" s="170">
        <v>0</v>
      </c>
      <c r="T157" s="17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2" t="s">
        <v>137</v>
      </c>
      <c r="AT157" s="172" t="s">
        <v>133</v>
      </c>
      <c r="AU157" s="172" t="s">
        <v>110</v>
      </c>
      <c r="AY157" s="16" t="s">
        <v>131</v>
      </c>
      <c r="BE157" s="94">
        <f>IF(N157="základná",J157,0)</f>
        <v>0</v>
      </c>
      <c r="BF157" s="94">
        <f>IF(N157="znížená",J157,0)</f>
        <v>0</v>
      </c>
      <c r="BG157" s="94">
        <f>IF(N157="zákl. prenesená",J157,0)</f>
        <v>0</v>
      </c>
      <c r="BH157" s="94">
        <f>IF(N157="zníž. prenesená",J157,0)</f>
        <v>0</v>
      </c>
      <c r="BI157" s="94">
        <f>IF(N157="nulová",J157,0)</f>
        <v>0</v>
      </c>
      <c r="BJ157" s="16" t="s">
        <v>110</v>
      </c>
      <c r="BK157" s="173">
        <f>ROUND(I157*H157,3)</f>
        <v>0</v>
      </c>
      <c r="BL157" s="16" t="s">
        <v>137</v>
      </c>
      <c r="BM157" s="172" t="s">
        <v>205</v>
      </c>
    </row>
    <row r="158" spans="1:65" s="13" customFormat="1">
      <c r="B158" s="174"/>
      <c r="D158" s="175" t="s">
        <v>139</v>
      </c>
      <c r="E158" s="176" t="s">
        <v>1</v>
      </c>
      <c r="F158" s="177" t="s">
        <v>206</v>
      </c>
      <c r="H158" s="178">
        <v>344</v>
      </c>
      <c r="I158" s="179"/>
      <c r="L158" s="174"/>
      <c r="M158" s="180"/>
      <c r="N158" s="181"/>
      <c r="O158" s="181"/>
      <c r="P158" s="181"/>
      <c r="Q158" s="181"/>
      <c r="R158" s="181"/>
      <c r="S158" s="181"/>
      <c r="T158" s="182"/>
      <c r="AT158" s="176" t="s">
        <v>139</v>
      </c>
      <c r="AU158" s="176" t="s">
        <v>110</v>
      </c>
      <c r="AV158" s="13" t="s">
        <v>110</v>
      </c>
      <c r="AW158" s="13" t="s">
        <v>30</v>
      </c>
      <c r="AX158" s="13" t="s">
        <v>78</v>
      </c>
      <c r="AY158" s="176" t="s">
        <v>131</v>
      </c>
    </row>
    <row r="159" spans="1:65" s="13" customFormat="1">
      <c r="B159" s="174"/>
      <c r="D159" s="175" t="s">
        <v>139</v>
      </c>
      <c r="E159" s="176" t="s">
        <v>1</v>
      </c>
      <c r="F159" s="177" t="s">
        <v>207</v>
      </c>
      <c r="H159" s="178">
        <v>4</v>
      </c>
      <c r="I159" s="179"/>
      <c r="L159" s="174"/>
      <c r="M159" s="180"/>
      <c r="N159" s="181"/>
      <c r="O159" s="181"/>
      <c r="P159" s="181"/>
      <c r="Q159" s="181"/>
      <c r="R159" s="181"/>
      <c r="S159" s="181"/>
      <c r="T159" s="182"/>
      <c r="AT159" s="176" t="s">
        <v>139</v>
      </c>
      <c r="AU159" s="176" t="s">
        <v>110</v>
      </c>
      <c r="AV159" s="13" t="s">
        <v>110</v>
      </c>
      <c r="AW159" s="13" t="s">
        <v>30</v>
      </c>
      <c r="AX159" s="13" t="s">
        <v>78</v>
      </c>
      <c r="AY159" s="176" t="s">
        <v>131</v>
      </c>
    </row>
    <row r="160" spans="1:65" s="13" customFormat="1">
      <c r="B160" s="174"/>
      <c r="D160" s="175" t="s">
        <v>139</v>
      </c>
      <c r="E160" s="176" t="s">
        <v>1</v>
      </c>
      <c r="F160" s="177" t="s">
        <v>208</v>
      </c>
      <c r="H160" s="178">
        <v>28</v>
      </c>
      <c r="I160" s="179"/>
      <c r="L160" s="174"/>
      <c r="M160" s="180"/>
      <c r="N160" s="181"/>
      <c r="O160" s="181"/>
      <c r="P160" s="181"/>
      <c r="Q160" s="181"/>
      <c r="R160" s="181"/>
      <c r="S160" s="181"/>
      <c r="T160" s="182"/>
      <c r="AT160" s="176" t="s">
        <v>139</v>
      </c>
      <c r="AU160" s="176" t="s">
        <v>110</v>
      </c>
      <c r="AV160" s="13" t="s">
        <v>110</v>
      </c>
      <c r="AW160" s="13" t="s">
        <v>30</v>
      </c>
      <c r="AX160" s="13" t="s">
        <v>78</v>
      </c>
      <c r="AY160" s="176" t="s">
        <v>131</v>
      </c>
    </row>
    <row r="161" spans="1:65" s="14" customFormat="1">
      <c r="B161" s="193"/>
      <c r="D161" s="175" t="s">
        <v>139</v>
      </c>
      <c r="E161" s="194" t="s">
        <v>1</v>
      </c>
      <c r="F161" s="195" t="s">
        <v>209</v>
      </c>
      <c r="H161" s="196">
        <v>376</v>
      </c>
      <c r="I161" s="197"/>
      <c r="L161" s="193"/>
      <c r="M161" s="198"/>
      <c r="N161" s="199"/>
      <c r="O161" s="199"/>
      <c r="P161" s="199"/>
      <c r="Q161" s="199"/>
      <c r="R161" s="199"/>
      <c r="S161" s="199"/>
      <c r="T161" s="200"/>
      <c r="AT161" s="194" t="s">
        <v>139</v>
      </c>
      <c r="AU161" s="194" t="s">
        <v>110</v>
      </c>
      <c r="AV161" s="14" t="s">
        <v>137</v>
      </c>
      <c r="AW161" s="14" t="s">
        <v>30</v>
      </c>
      <c r="AX161" s="14" t="s">
        <v>83</v>
      </c>
      <c r="AY161" s="194" t="s">
        <v>131</v>
      </c>
    </row>
    <row r="162" spans="1:65" s="2" customFormat="1" ht="14.4" customHeight="1">
      <c r="A162" s="33"/>
      <c r="B162" s="129"/>
      <c r="C162" s="183" t="s">
        <v>210</v>
      </c>
      <c r="D162" s="183" t="s">
        <v>196</v>
      </c>
      <c r="E162" s="184" t="s">
        <v>211</v>
      </c>
      <c r="F162" s="185" t="s">
        <v>212</v>
      </c>
      <c r="G162" s="186" t="s">
        <v>213</v>
      </c>
      <c r="H162" s="187">
        <v>379.76</v>
      </c>
      <c r="I162" s="188"/>
      <c r="J162" s="187">
        <f>ROUND(I162*H162,3)</f>
        <v>0</v>
      </c>
      <c r="K162" s="189"/>
      <c r="L162" s="190"/>
      <c r="M162" s="191" t="s">
        <v>1</v>
      </c>
      <c r="N162" s="192" t="s">
        <v>44</v>
      </c>
      <c r="O162" s="59"/>
      <c r="P162" s="170">
        <f>O162*H162</f>
        <v>0</v>
      </c>
      <c r="Q162" s="170">
        <v>2.3E-2</v>
      </c>
      <c r="R162" s="170">
        <f>Q162*H162</f>
        <v>8.7344799999999996</v>
      </c>
      <c r="S162" s="170">
        <v>0</v>
      </c>
      <c r="T162" s="171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2" t="s">
        <v>169</v>
      </c>
      <c r="AT162" s="172" t="s">
        <v>196</v>
      </c>
      <c r="AU162" s="172" t="s">
        <v>110</v>
      </c>
      <c r="AY162" s="16" t="s">
        <v>131</v>
      </c>
      <c r="BE162" s="94">
        <f>IF(N162="základná",J162,0)</f>
        <v>0</v>
      </c>
      <c r="BF162" s="94">
        <f>IF(N162="znížená",J162,0)</f>
        <v>0</v>
      </c>
      <c r="BG162" s="94">
        <f>IF(N162="zákl. prenesená",J162,0)</f>
        <v>0</v>
      </c>
      <c r="BH162" s="94">
        <f>IF(N162="zníž. prenesená",J162,0)</f>
        <v>0</v>
      </c>
      <c r="BI162" s="94">
        <f>IF(N162="nulová",J162,0)</f>
        <v>0</v>
      </c>
      <c r="BJ162" s="16" t="s">
        <v>110</v>
      </c>
      <c r="BK162" s="173">
        <f>ROUND(I162*H162,3)</f>
        <v>0</v>
      </c>
      <c r="BL162" s="16" t="s">
        <v>137</v>
      </c>
      <c r="BM162" s="172" t="s">
        <v>214</v>
      </c>
    </row>
    <row r="163" spans="1:65" s="13" customFormat="1">
      <c r="B163" s="174"/>
      <c r="D163" s="175" t="s">
        <v>139</v>
      </c>
      <c r="F163" s="177" t="s">
        <v>215</v>
      </c>
      <c r="H163" s="178">
        <v>379.76</v>
      </c>
      <c r="I163" s="179"/>
      <c r="L163" s="174"/>
      <c r="M163" s="180"/>
      <c r="N163" s="181"/>
      <c r="O163" s="181"/>
      <c r="P163" s="181"/>
      <c r="Q163" s="181"/>
      <c r="R163" s="181"/>
      <c r="S163" s="181"/>
      <c r="T163" s="182"/>
      <c r="AT163" s="176" t="s">
        <v>139</v>
      </c>
      <c r="AU163" s="176" t="s">
        <v>110</v>
      </c>
      <c r="AV163" s="13" t="s">
        <v>110</v>
      </c>
      <c r="AW163" s="13" t="s">
        <v>3</v>
      </c>
      <c r="AX163" s="13" t="s">
        <v>83</v>
      </c>
      <c r="AY163" s="176" t="s">
        <v>131</v>
      </c>
    </row>
    <row r="164" spans="1:65" s="2" customFormat="1" ht="24.15" customHeight="1">
      <c r="A164" s="33"/>
      <c r="B164" s="129"/>
      <c r="C164" s="161" t="s">
        <v>216</v>
      </c>
      <c r="D164" s="161" t="s">
        <v>133</v>
      </c>
      <c r="E164" s="162" t="s">
        <v>217</v>
      </c>
      <c r="F164" s="163" t="s">
        <v>218</v>
      </c>
      <c r="G164" s="164" t="s">
        <v>153</v>
      </c>
      <c r="H164" s="165">
        <v>8.5500000000000007</v>
      </c>
      <c r="I164" s="166"/>
      <c r="J164" s="165">
        <f>ROUND(I164*H164,3)</f>
        <v>0</v>
      </c>
      <c r="K164" s="167"/>
      <c r="L164" s="34"/>
      <c r="M164" s="168" t="s">
        <v>1</v>
      </c>
      <c r="N164" s="169" t="s">
        <v>44</v>
      </c>
      <c r="O164" s="59"/>
      <c r="P164" s="170">
        <f>O164*H164</f>
        <v>0</v>
      </c>
      <c r="Q164" s="170">
        <v>2.2151299999999998</v>
      </c>
      <c r="R164" s="170">
        <f>Q164*H164</f>
        <v>18.9393615</v>
      </c>
      <c r="S164" s="170">
        <v>0</v>
      </c>
      <c r="T164" s="17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2" t="s">
        <v>137</v>
      </c>
      <c r="AT164" s="172" t="s">
        <v>133</v>
      </c>
      <c r="AU164" s="172" t="s">
        <v>110</v>
      </c>
      <c r="AY164" s="16" t="s">
        <v>131</v>
      </c>
      <c r="BE164" s="94">
        <f>IF(N164="základná",J164,0)</f>
        <v>0</v>
      </c>
      <c r="BF164" s="94">
        <f>IF(N164="znížená",J164,0)</f>
        <v>0</v>
      </c>
      <c r="BG164" s="94">
        <f>IF(N164="zákl. prenesená",J164,0)</f>
        <v>0</v>
      </c>
      <c r="BH164" s="94">
        <f>IF(N164="zníž. prenesená",J164,0)</f>
        <v>0</v>
      </c>
      <c r="BI164" s="94">
        <f>IF(N164="nulová",J164,0)</f>
        <v>0</v>
      </c>
      <c r="BJ164" s="16" t="s">
        <v>110</v>
      </c>
      <c r="BK164" s="173">
        <f>ROUND(I164*H164,3)</f>
        <v>0</v>
      </c>
      <c r="BL164" s="16" t="s">
        <v>137</v>
      </c>
      <c r="BM164" s="172" t="s">
        <v>219</v>
      </c>
    </row>
    <row r="165" spans="1:65" s="13" customFormat="1">
      <c r="B165" s="174"/>
      <c r="D165" s="175" t="s">
        <v>139</v>
      </c>
      <c r="E165" s="176" t="s">
        <v>1</v>
      </c>
      <c r="F165" s="177" t="s">
        <v>220</v>
      </c>
      <c r="H165" s="178">
        <v>8.5500000000000007</v>
      </c>
      <c r="I165" s="179"/>
      <c r="L165" s="174"/>
      <c r="M165" s="180"/>
      <c r="N165" s="181"/>
      <c r="O165" s="181"/>
      <c r="P165" s="181"/>
      <c r="Q165" s="181"/>
      <c r="R165" s="181"/>
      <c r="S165" s="181"/>
      <c r="T165" s="182"/>
      <c r="AT165" s="176" t="s">
        <v>139</v>
      </c>
      <c r="AU165" s="176" t="s">
        <v>110</v>
      </c>
      <c r="AV165" s="13" t="s">
        <v>110</v>
      </c>
      <c r="AW165" s="13" t="s">
        <v>30</v>
      </c>
      <c r="AX165" s="13" t="s">
        <v>83</v>
      </c>
      <c r="AY165" s="176" t="s">
        <v>131</v>
      </c>
    </row>
    <row r="166" spans="1:65" s="2" customFormat="1" ht="14.4" customHeight="1">
      <c r="A166" s="33"/>
      <c r="B166" s="129"/>
      <c r="C166" s="161" t="s">
        <v>221</v>
      </c>
      <c r="D166" s="161" t="s">
        <v>133</v>
      </c>
      <c r="E166" s="162" t="s">
        <v>222</v>
      </c>
      <c r="F166" s="163" t="s">
        <v>223</v>
      </c>
      <c r="G166" s="164" t="s">
        <v>172</v>
      </c>
      <c r="H166" s="165">
        <v>218.94399999999999</v>
      </c>
      <c r="I166" s="166"/>
      <c r="J166" s="165">
        <f>ROUND(I166*H166,3)</f>
        <v>0</v>
      </c>
      <c r="K166" s="167"/>
      <c r="L166" s="34"/>
      <c r="M166" s="168" t="s">
        <v>1</v>
      </c>
      <c r="N166" s="169" t="s">
        <v>44</v>
      </c>
      <c r="O166" s="59"/>
      <c r="P166" s="170">
        <f>O166*H166</f>
        <v>0</v>
      </c>
      <c r="Q166" s="170">
        <v>0</v>
      </c>
      <c r="R166" s="170">
        <f>Q166*H166</f>
        <v>0</v>
      </c>
      <c r="S166" s="170">
        <v>0</v>
      </c>
      <c r="T166" s="17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2" t="s">
        <v>137</v>
      </c>
      <c r="AT166" s="172" t="s">
        <v>133</v>
      </c>
      <c r="AU166" s="172" t="s">
        <v>110</v>
      </c>
      <c r="AY166" s="16" t="s">
        <v>131</v>
      </c>
      <c r="BE166" s="94">
        <f>IF(N166="základná",J166,0)</f>
        <v>0</v>
      </c>
      <c r="BF166" s="94">
        <f>IF(N166="znížená",J166,0)</f>
        <v>0</v>
      </c>
      <c r="BG166" s="94">
        <f>IF(N166="zákl. prenesená",J166,0)</f>
        <v>0</v>
      </c>
      <c r="BH166" s="94">
        <f>IF(N166="zníž. prenesená",J166,0)</f>
        <v>0</v>
      </c>
      <c r="BI166" s="94">
        <f>IF(N166="nulová",J166,0)</f>
        <v>0</v>
      </c>
      <c r="BJ166" s="16" t="s">
        <v>110</v>
      </c>
      <c r="BK166" s="173">
        <f>ROUND(I166*H166,3)</f>
        <v>0</v>
      </c>
      <c r="BL166" s="16" t="s">
        <v>137</v>
      </c>
      <c r="BM166" s="172" t="s">
        <v>224</v>
      </c>
    </row>
    <row r="167" spans="1:65" s="2" customFormat="1" ht="24.15" customHeight="1">
      <c r="A167" s="33"/>
      <c r="B167" s="129"/>
      <c r="C167" s="161" t="s">
        <v>225</v>
      </c>
      <c r="D167" s="161" t="s">
        <v>133</v>
      </c>
      <c r="E167" s="162" t="s">
        <v>226</v>
      </c>
      <c r="F167" s="163" t="s">
        <v>227</v>
      </c>
      <c r="G167" s="164" t="s">
        <v>172</v>
      </c>
      <c r="H167" s="165">
        <v>660</v>
      </c>
      <c r="I167" s="166"/>
      <c r="J167" s="165">
        <f>ROUND(I167*H167,3)</f>
        <v>0</v>
      </c>
      <c r="K167" s="167"/>
      <c r="L167" s="34"/>
      <c r="M167" s="168" t="s">
        <v>1</v>
      </c>
      <c r="N167" s="169" t="s">
        <v>44</v>
      </c>
      <c r="O167" s="59"/>
      <c r="P167" s="170">
        <f>O167*H167</f>
        <v>0</v>
      </c>
      <c r="Q167" s="170">
        <v>0</v>
      </c>
      <c r="R167" s="170">
        <f>Q167*H167</f>
        <v>0</v>
      </c>
      <c r="S167" s="170">
        <v>0</v>
      </c>
      <c r="T167" s="17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2" t="s">
        <v>137</v>
      </c>
      <c r="AT167" s="172" t="s">
        <v>133</v>
      </c>
      <c r="AU167" s="172" t="s">
        <v>110</v>
      </c>
      <c r="AY167" s="16" t="s">
        <v>131</v>
      </c>
      <c r="BE167" s="94">
        <f>IF(N167="základná",J167,0)</f>
        <v>0</v>
      </c>
      <c r="BF167" s="94">
        <f>IF(N167="znížená",J167,0)</f>
        <v>0</v>
      </c>
      <c r="BG167" s="94">
        <f>IF(N167="zákl. prenesená",J167,0)</f>
        <v>0</v>
      </c>
      <c r="BH167" s="94">
        <f>IF(N167="zníž. prenesená",J167,0)</f>
        <v>0</v>
      </c>
      <c r="BI167" s="94">
        <f>IF(N167="nulová",J167,0)</f>
        <v>0</v>
      </c>
      <c r="BJ167" s="16" t="s">
        <v>110</v>
      </c>
      <c r="BK167" s="173">
        <f>ROUND(I167*H167,3)</f>
        <v>0</v>
      </c>
      <c r="BL167" s="16" t="s">
        <v>137</v>
      </c>
      <c r="BM167" s="172" t="s">
        <v>228</v>
      </c>
    </row>
    <row r="168" spans="1:65" s="13" customFormat="1">
      <c r="B168" s="174"/>
      <c r="D168" s="175" t="s">
        <v>139</v>
      </c>
      <c r="E168" s="176" t="s">
        <v>1</v>
      </c>
      <c r="F168" s="177" t="s">
        <v>229</v>
      </c>
      <c r="H168" s="178">
        <v>660</v>
      </c>
      <c r="I168" s="179"/>
      <c r="L168" s="174"/>
      <c r="M168" s="180"/>
      <c r="N168" s="181"/>
      <c r="O168" s="181"/>
      <c r="P168" s="181"/>
      <c r="Q168" s="181"/>
      <c r="R168" s="181"/>
      <c r="S168" s="181"/>
      <c r="T168" s="182"/>
      <c r="AT168" s="176" t="s">
        <v>139</v>
      </c>
      <c r="AU168" s="176" t="s">
        <v>110</v>
      </c>
      <c r="AV168" s="13" t="s">
        <v>110</v>
      </c>
      <c r="AW168" s="13" t="s">
        <v>30</v>
      </c>
      <c r="AX168" s="13" t="s">
        <v>83</v>
      </c>
      <c r="AY168" s="176" t="s">
        <v>131</v>
      </c>
    </row>
    <row r="169" spans="1:65" s="2" customFormat="1" ht="24.15" customHeight="1">
      <c r="A169" s="33"/>
      <c r="B169" s="129"/>
      <c r="C169" s="161" t="s">
        <v>230</v>
      </c>
      <c r="D169" s="161" t="s">
        <v>133</v>
      </c>
      <c r="E169" s="162" t="s">
        <v>231</v>
      </c>
      <c r="F169" s="163" t="s">
        <v>232</v>
      </c>
      <c r="G169" s="164" t="s">
        <v>172</v>
      </c>
      <c r="H169" s="165">
        <v>218.94399999999999</v>
      </c>
      <c r="I169" s="166"/>
      <c r="J169" s="165">
        <f>ROUND(I169*H169,3)</f>
        <v>0</v>
      </c>
      <c r="K169" s="167"/>
      <c r="L169" s="34"/>
      <c r="M169" s="168" t="s">
        <v>1</v>
      </c>
      <c r="N169" s="169" t="s">
        <v>44</v>
      </c>
      <c r="O169" s="59"/>
      <c r="P169" s="170">
        <f>O169*H169</f>
        <v>0</v>
      </c>
      <c r="Q169" s="170">
        <v>0</v>
      </c>
      <c r="R169" s="170">
        <f>Q169*H169</f>
        <v>0</v>
      </c>
      <c r="S169" s="170">
        <v>0</v>
      </c>
      <c r="T169" s="17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2" t="s">
        <v>137</v>
      </c>
      <c r="AT169" s="172" t="s">
        <v>133</v>
      </c>
      <c r="AU169" s="172" t="s">
        <v>110</v>
      </c>
      <c r="AY169" s="16" t="s">
        <v>131</v>
      </c>
      <c r="BE169" s="94">
        <f>IF(N169="základná",J169,0)</f>
        <v>0</v>
      </c>
      <c r="BF169" s="94">
        <f>IF(N169="znížená",J169,0)</f>
        <v>0</v>
      </c>
      <c r="BG169" s="94">
        <f>IF(N169="zákl. prenesená",J169,0)</f>
        <v>0</v>
      </c>
      <c r="BH169" s="94">
        <f>IF(N169="zníž. prenesená",J169,0)</f>
        <v>0</v>
      </c>
      <c r="BI169" s="94">
        <f>IF(N169="nulová",J169,0)</f>
        <v>0</v>
      </c>
      <c r="BJ169" s="16" t="s">
        <v>110</v>
      </c>
      <c r="BK169" s="173">
        <f>ROUND(I169*H169,3)</f>
        <v>0</v>
      </c>
      <c r="BL169" s="16" t="s">
        <v>137</v>
      </c>
      <c r="BM169" s="172" t="s">
        <v>233</v>
      </c>
    </row>
    <row r="170" spans="1:65" s="12" customFormat="1" ht="22.75" customHeight="1">
      <c r="B170" s="148"/>
      <c r="D170" s="149" t="s">
        <v>77</v>
      </c>
      <c r="E170" s="159" t="s">
        <v>234</v>
      </c>
      <c r="F170" s="159" t="s">
        <v>235</v>
      </c>
      <c r="I170" s="151"/>
      <c r="J170" s="160">
        <f>BK170</f>
        <v>0</v>
      </c>
      <c r="L170" s="148"/>
      <c r="M170" s="153"/>
      <c r="N170" s="154"/>
      <c r="O170" s="154"/>
      <c r="P170" s="155">
        <f>P171</f>
        <v>0</v>
      </c>
      <c r="Q170" s="154"/>
      <c r="R170" s="155">
        <f>R171</f>
        <v>0</v>
      </c>
      <c r="S170" s="154"/>
      <c r="T170" s="156">
        <f>T171</f>
        <v>0</v>
      </c>
      <c r="AR170" s="149" t="s">
        <v>83</v>
      </c>
      <c r="AT170" s="157" t="s">
        <v>77</v>
      </c>
      <c r="AU170" s="157" t="s">
        <v>83</v>
      </c>
      <c r="AY170" s="149" t="s">
        <v>131</v>
      </c>
      <c r="BK170" s="158">
        <f>BK171</f>
        <v>0</v>
      </c>
    </row>
    <row r="171" spans="1:65" s="2" customFormat="1" ht="24.15" customHeight="1">
      <c r="A171" s="33"/>
      <c r="B171" s="129"/>
      <c r="C171" s="161" t="s">
        <v>7</v>
      </c>
      <c r="D171" s="161" t="s">
        <v>133</v>
      </c>
      <c r="E171" s="162" t="s">
        <v>236</v>
      </c>
      <c r="F171" s="163" t="s">
        <v>237</v>
      </c>
      <c r="G171" s="164" t="s">
        <v>172</v>
      </c>
      <c r="H171" s="165">
        <v>408.613</v>
      </c>
      <c r="I171" s="166"/>
      <c r="J171" s="165">
        <f>ROUND(I171*H171,3)</f>
        <v>0</v>
      </c>
      <c r="K171" s="167"/>
      <c r="L171" s="34"/>
      <c r="M171" s="168" t="s">
        <v>1</v>
      </c>
      <c r="N171" s="169" t="s">
        <v>44</v>
      </c>
      <c r="O171" s="59"/>
      <c r="P171" s="170">
        <f>O171*H171</f>
        <v>0</v>
      </c>
      <c r="Q171" s="170">
        <v>0</v>
      </c>
      <c r="R171" s="170">
        <f>Q171*H171</f>
        <v>0</v>
      </c>
      <c r="S171" s="170">
        <v>0</v>
      </c>
      <c r="T171" s="17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2" t="s">
        <v>137</v>
      </c>
      <c r="AT171" s="172" t="s">
        <v>133</v>
      </c>
      <c r="AU171" s="172" t="s">
        <v>110</v>
      </c>
      <c r="AY171" s="16" t="s">
        <v>131</v>
      </c>
      <c r="BE171" s="94">
        <f>IF(N171="základná",J171,0)</f>
        <v>0</v>
      </c>
      <c r="BF171" s="94">
        <f>IF(N171="znížená",J171,0)</f>
        <v>0</v>
      </c>
      <c r="BG171" s="94">
        <f>IF(N171="zákl. prenesená",J171,0)</f>
        <v>0</v>
      </c>
      <c r="BH171" s="94">
        <f>IF(N171="zníž. prenesená",J171,0)</f>
        <v>0</v>
      </c>
      <c r="BI171" s="94">
        <f>IF(N171="nulová",J171,0)</f>
        <v>0</v>
      </c>
      <c r="BJ171" s="16" t="s">
        <v>110</v>
      </c>
      <c r="BK171" s="173">
        <f>ROUND(I171*H171,3)</f>
        <v>0</v>
      </c>
      <c r="BL171" s="16" t="s">
        <v>137</v>
      </c>
      <c r="BM171" s="172" t="s">
        <v>238</v>
      </c>
    </row>
    <row r="172" spans="1:65" s="12" customFormat="1" ht="26" customHeight="1">
      <c r="B172" s="148"/>
      <c r="D172" s="149" t="s">
        <v>77</v>
      </c>
      <c r="E172" s="150" t="s">
        <v>109</v>
      </c>
      <c r="F172" s="150" t="s">
        <v>239</v>
      </c>
      <c r="I172" s="151"/>
      <c r="J172" s="152">
        <f>BK172</f>
        <v>0</v>
      </c>
      <c r="L172" s="148"/>
      <c r="M172" s="153"/>
      <c r="N172" s="154"/>
      <c r="O172" s="154"/>
      <c r="P172" s="155">
        <f>P173</f>
        <v>0</v>
      </c>
      <c r="Q172" s="154"/>
      <c r="R172" s="155">
        <f>R173</f>
        <v>0</v>
      </c>
      <c r="S172" s="154"/>
      <c r="T172" s="156">
        <f>T173</f>
        <v>0</v>
      </c>
      <c r="AR172" s="149" t="s">
        <v>156</v>
      </c>
      <c r="AT172" s="157" t="s">
        <v>77</v>
      </c>
      <c r="AU172" s="157" t="s">
        <v>78</v>
      </c>
      <c r="AY172" s="149" t="s">
        <v>131</v>
      </c>
      <c r="BK172" s="158">
        <f>BK173</f>
        <v>0</v>
      </c>
    </row>
    <row r="173" spans="1:65" s="2" customFormat="1" ht="24.15" customHeight="1">
      <c r="A173" s="33"/>
      <c r="B173" s="129"/>
      <c r="C173" s="161" t="s">
        <v>240</v>
      </c>
      <c r="D173" s="161" t="s">
        <v>133</v>
      </c>
      <c r="E173" s="162" t="s">
        <v>241</v>
      </c>
      <c r="F173" s="163" t="s">
        <v>242</v>
      </c>
      <c r="G173" s="164" t="s">
        <v>243</v>
      </c>
      <c r="H173" s="165">
        <v>1</v>
      </c>
      <c r="I173" s="166"/>
      <c r="J173" s="165">
        <f>ROUND(I173*H173,3)</f>
        <v>0</v>
      </c>
      <c r="K173" s="167"/>
      <c r="L173" s="34"/>
      <c r="M173" s="201" t="s">
        <v>1</v>
      </c>
      <c r="N173" s="202" t="s">
        <v>44</v>
      </c>
      <c r="O173" s="203"/>
      <c r="P173" s="204">
        <f>O173*H173</f>
        <v>0</v>
      </c>
      <c r="Q173" s="204">
        <v>0</v>
      </c>
      <c r="R173" s="204">
        <f>Q173*H173</f>
        <v>0</v>
      </c>
      <c r="S173" s="204">
        <v>0</v>
      </c>
      <c r="T173" s="205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2" t="s">
        <v>244</v>
      </c>
      <c r="AT173" s="172" t="s">
        <v>133</v>
      </c>
      <c r="AU173" s="172" t="s">
        <v>83</v>
      </c>
      <c r="AY173" s="16" t="s">
        <v>131</v>
      </c>
      <c r="BE173" s="94">
        <f>IF(N173="základná",J173,0)</f>
        <v>0</v>
      </c>
      <c r="BF173" s="94">
        <f>IF(N173="znížená",J173,0)</f>
        <v>0</v>
      </c>
      <c r="BG173" s="94">
        <f>IF(N173="zákl. prenesená",J173,0)</f>
        <v>0</v>
      </c>
      <c r="BH173" s="94">
        <f>IF(N173="zníž. prenesená",J173,0)</f>
        <v>0</v>
      </c>
      <c r="BI173" s="94">
        <f>IF(N173="nulová",J173,0)</f>
        <v>0</v>
      </c>
      <c r="BJ173" s="16" t="s">
        <v>110</v>
      </c>
      <c r="BK173" s="173">
        <f>ROUND(I173*H173,3)</f>
        <v>0</v>
      </c>
      <c r="BL173" s="16" t="s">
        <v>244</v>
      </c>
      <c r="BM173" s="172" t="s">
        <v>245</v>
      </c>
    </row>
    <row r="174" spans="1:65" s="2" customFormat="1" ht="6.9" customHeight="1">
      <c r="A174" s="33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34"/>
      <c r="M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</row>
  </sheetData>
  <autoFilter ref="C127:K173"/>
  <mergeCells count="11">
    <mergeCell ref="E120:H120"/>
    <mergeCell ref="E7:H7"/>
    <mergeCell ref="E16:H16"/>
    <mergeCell ref="E25:H25"/>
    <mergeCell ref="E85:H85"/>
    <mergeCell ref="D104:F104"/>
    <mergeCell ref="L2:V2"/>
    <mergeCell ref="D105:F105"/>
    <mergeCell ref="D106:F106"/>
    <mergeCell ref="D107:F107"/>
    <mergeCell ref="D108:F108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22102020 - Rekonštrukcia ...</vt:lpstr>
      <vt:lpstr>'22102020 - Rekonštrukcia ...'!Názvy_tlače</vt:lpstr>
      <vt:lpstr>'Rekapitulácia stavby'!Názvy_tlače</vt:lpstr>
      <vt:lpstr>'22102020 - Rekonštrukcia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TREBUNA PC</dc:creator>
  <cp:lastModifiedBy>DLHÁ Agnesa</cp:lastModifiedBy>
  <dcterms:created xsi:type="dcterms:W3CDTF">2020-10-22T12:30:47Z</dcterms:created>
  <dcterms:modified xsi:type="dcterms:W3CDTF">2020-10-26T07:18:19Z</dcterms:modified>
</cp:coreProperties>
</file>