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JT Ateliér\ROZPRACOVANÉ PROJEKTY\nové\2021\10 Spevnené plochy CIZS\____ zmena projektu\rozpo\"/>
    </mc:Choice>
  </mc:AlternateContent>
  <bookViews>
    <workbookView xWindow="0" yWindow="0" windowWidth="0" windowHeight="0"/>
  </bookViews>
  <sheets>
    <sheet name="Rekapitulácia stavby" sheetId="1" r:id="rId1"/>
    <sheet name="06042021 - REVITALIZÁCIA ..." sheetId="2" r:id="rId2"/>
  </sheets>
  <definedNames>
    <definedName name="_xlnm.Print_Area" localSheetId="0">'Rekapitulácia stavby'!$D$4:$AO$76,'Rekapitulácia stavby'!$C$82:$AQ$103</definedName>
    <definedName name="_xlnm.Print_Titles" localSheetId="0">'Rekapitulácia stavby'!$92:$92</definedName>
    <definedName name="_xlnm._FilterDatabase" localSheetId="1" hidden="1">'06042021 - REVITALIZÁCIA ...'!$C$136:$K$291</definedName>
    <definedName name="_xlnm.Print_Area" localSheetId="1">'06042021 - REVITALIZÁCIA ...'!$C$4:$J$76,'06042021 - REVITALIZÁCIA ...'!$C$82:$J$120,'06042021 - REVITALIZÁCIA ...'!$C$126:$J$291</definedName>
    <definedName name="_xlnm.Print_Titles" localSheetId="1">'06042021 - REVITALIZÁCIA ...'!$136:$136</definedName>
  </definedNames>
  <calcPr/>
</workbook>
</file>

<file path=xl/calcChain.xml><?xml version="1.0" encoding="utf-8"?>
<calcChain xmlns="http://schemas.openxmlformats.org/spreadsheetml/2006/main">
  <c i="2" l="1" r="R288"/>
  <c i="1" r="AY95"/>
  <c r="AX95"/>
  <c i="2" r="J37"/>
  <c r="J36"/>
  <c r="J35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T189"/>
  <c r="R190"/>
  <c r="R189"/>
  <c r="P190"/>
  <c r="P189"/>
  <c r="BI187"/>
  <c r="BH187"/>
  <c r="BG187"/>
  <c r="BE187"/>
  <c r="T187"/>
  <c r="R187"/>
  <c r="P187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1"/>
  <c r="BH151"/>
  <c r="BG151"/>
  <c r="BE151"/>
  <c r="T151"/>
  <c r="R151"/>
  <c r="P151"/>
  <c r="BI149"/>
  <c r="BH149"/>
  <c r="BG149"/>
  <c r="BE149"/>
  <c r="T149"/>
  <c r="R149"/>
  <c r="P149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J134"/>
  <c r="J133"/>
  <c r="F133"/>
  <c r="F131"/>
  <c r="E129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0"/>
  <c r="J89"/>
  <c r="F89"/>
  <c r="F87"/>
  <c r="E85"/>
  <c r="J16"/>
  <c r="E16"/>
  <c r="F90"/>
  <c r="J15"/>
  <c r="J10"/>
  <c r="J131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291"/>
  <c r="BK290"/>
  <c r="J290"/>
  <c r="BK273"/>
  <c r="J271"/>
  <c r="BK268"/>
  <c r="J264"/>
  <c r="BK262"/>
  <c r="BK261"/>
  <c r="BK260"/>
  <c r="BK258"/>
  <c r="BK257"/>
  <c r="BK256"/>
  <c r="J251"/>
  <c r="BK249"/>
  <c r="BK247"/>
  <c r="J243"/>
  <c r="J241"/>
  <c r="J238"/>
  <c r="BK236"/>
  <c r="J230"/>
  <c r="J227"/>
  <c r="J226"/>
  <c r="BK218"/>
  <c r="BK202"/>
  <c r="BK183"/>
  <c r="BK180"/>
  <c r="J176"/>
  <c r="J171"/>
  <c r="BK169"/>
  <c r="J167"/>
  <c r="BK207"/>
  <c r="BK195"/>
  <c r="BK187"/>
  <c r="J163"/>
  <c r="BK161"/>
  <c r="J140"/>
  <c r="J285"/>
  <c r="J279"/>
  <c r="J277"/>
  <c r="J260"/>
  <c r="BK251"/>
  <c r="BK245"/>
  <c r="BK243"/>
  <c r="BK238"/>
  <c r="J228"/>
  <c r="J223"/>
  <c r="BK221"/>
  <c r="BK216"/>
  <c r="J213"/>
  <c r="BK190"/>
  <c r="J180"/>
  <c r="BK165"/>
  <c r="BK151"/>
  <c r="BK149"/>
  <c i="1" r="AS94"/>
  <c i="2" r="J207"/>
  <c r="J149"/>
  <c r="BK205"/>
  <c r="BK193"/>
  <c r="J183"/>
  <c r="BK142"/>
  <c r="J245"/>
  <c r="BK241"/>
  <c r="J236"/>
  <c r="BK232"/>
  <c r="BK230"/>
  <c r="BK228"/>
  <c r="BK226"/>
  <c r="J221"/>
  <c r="J218"/>
  <c r="BK213"/>
  <c r="J205"/>
  <c r="J202"/>
  <c r="J200"/>
  <c r="J193"/>
  <c r="J190"/>
  <c r="J157"/>
  <c r="BK155"/>
  <c r="J142"/>
  <c r="BK140"/>
  <c r="J287"/>
  <c r="BK285"/>
  <c r="BK281"/>
  <c r="BK277"/>
  <c r="BK275"/>
  <c r="J268"/>
  <c r="BK266"/>
  <c r="J261"/>
  <c r="J249"/>
  <c r="BK234"/>
  <c r="J232"/>
  <c r="BK227"/>
  <c r="BK204"/>
  <c r="BK171"/>
  <c r="J165"/>
  <c r="BK163"/>
  <c r="J155"/>
  <c r="J145"/>
  <c r="J195"/>
  <c r="BK157"/>
  <c r="J151"/>
  <c r="J204"/>
  <c r="BK178"/>
  <c r="J174"/>
  <c r="J291"/>
  <c r="BK289"/>
  <c r="J289"/>
  <c r="BK287"/>
  <c r="BK283"/>
  <c r="J283"/>
  <c r="J281"/>
  <c r="BK279"/>
  <c r="J275"/>
  <c r="J273"/>
  <c r="BK271"/>
  <c r="J266"/>
  <c r="BK264"/>
  <c r="J262"/>
  <c r="J258"/>
  <c r="J257"/>
  <c r="J256"/>
  <c r="J247"/>
  <c r="J234"/>
  <c r="BK223"/>
  <c r="J216"/>
  <c r="J187"/>
  <c r="J178"/>
  <c r="BK167"/>
  <c r="BK200"/>
  <c r="BK176"/>
  <c r="BK174"/>
  <c r="J169"/>
  <c r="J161"/>
  <c r="BK145"/>
  <c l="1" r="R139"/>
  <c r="R138"/>
  <c r="R137"/>
  <c r="R276"/>
  <c r="P225"/>
  <c r="T282"/>
  <c r="T192"/>
  <c r="R282"/>
  <c r="R192"/>
  <c r="R215"/>
  <c r="R220"/>
  <c r="P282"/>
  <c r="P192"/>
  <c r="BK215"/>
  <c r="J215"/>
  <c r="J101"/>
  <c r="BK220"/>
  <c r="J220"/>
  <c r="J102"/>
  <c r="P220"/>
  <c r="T220"/>
  <c r="BK282"/>
  <c r="J282"/>
  <c r="J108"/>
  <c r="BK225"/>
  <c r="J225"/>
  <c r="J103"/>
  <c r="BK276"/>
  <c r="J276"/>
  <c r="J107"/>
  <c r="BK139"/>
  <c r="J139"/>
  <c r="J96"/>
  <c r="R225"/>
  <c r="R265"/>
  <c r="T265"/>
  <c r="BK270"/>
  <c r="J270"/>
  <c r="J106"/>
  <c r="P270"/>
  <c r="R270"/>
  <c r="R269"/>
  <c r="T270"/>
  <c r="P288"/>
  <c r="T225"/>
  <c r="BK265"/>
  <c r="J265"/>
  <c r="J104"/>
  <c r="P265"/>
  <c r="P276"/>
  <c r="T139"/>
  <c r="BK173"/>
  <c r="J173"/>
  <c r="J97"/>
  <c r="P173"/>
  <c r="R173"/>
  <c r="T173"/>
  <c r="BK182"/>
  <c r="J182"/>
  <c r="J98"/>
  <c r="P182"/>
  <c r="R182"/>
  <c r="T182"/>
  <c r="P215"/>
  <c r="BK288"/>
  <c r="J288"/>
  <c r="J109"/>
  <c r="P139"/>
  <c r="T276"/>
  <c r="BK192"/>
  <c r="J192"/>
  <c r="J100"/>
  <c r="T215"/>
  <c r="T288"/>
  <c r="F134"/>
  <c r="BF290"/>
  <c r="BF205"/>
  <c r="BF221"/>
  <c r="BF251"/>
  <c r="BF257"/>
  <c r="BF261"/>
  <c r="BF262"/>
  <c r="BF266"/>
  <c r="BF273"/>
  <c r="BF277"/>
  <c r="BF279"/>
  <c r="BF283"/>
  <c r="BF142"/>
  <c r="BF149"/>
  <c r="BF155"/>
  <c r="BF180"/>
  <c r="BF183"/>
  <c r="BF193"/>
  <c r="BF291"/>
  <c r="BF190"/>
  <c r="BF202"/>
  <c r="J87"/>
  <c r="BF140"/>
  <c r="BF167"/>
  <c r="BF195"/>
  <c r="BF213"/>
  <c r="BF226"/>
  <c r="BF228"/>
  <c r="BF230"/>
  <c r="BF232"/>
  <c r="BF247"/>
  <c r="BF260"/>
  <c r="BF264"/>
  <c r="BF268"/>
  <c r="BF289"/>
  <c r="BF218"/>
  <c r="BF227"/>
  <c r="BF157"/>
  <c r="BF165"/>
  <c r="BF178"/>
  <c r="BF207"/>
  <c r="BF151"/>
  <c r="BF163"/>
  <c r="BF169"/>
  <c r="BF174"/>
  <c r="BF176"/>
  <c r="BF187"/>
  <c r="BF204"/>
  <c r="BF171"/>
  <c r="BF223"/>
  <c r="BF236"/>
  <c r="BF238"/>
  <c r="BF241"/>
  <c r="BF243"/>
  <c r="BF249"/>
  <c r="BF256"/>
  <c r="BF258"/>
  <c r="BF275"/>
  <c r="BF285"/>
  <c r="BF287"/>
  <c r="BK189"/>
  <c r="J189"/>
  <c r="J99"/>
  <c r="BF200"/>
  <c r="BF216"/>
  <c r="BF145"/>
  <c r="BF161"/>
  <c r="BF234"/>
  <c r="BF245"/>
  <c r="BF271"/>
  <c r="BF281"/>
  <c r="F37"/>
  <c i="1" r="BD95"/>
  <c r="BD94"/>
  <c r="W36"/>
  <c i="2" r="J33"/>
  <c i="1" r="AV95"/>
  <c i="2" r="F33"/>
  <c i="1" r="AZ95"/>
  <c r="AZ94"/>
  <c r="AV94"/>
  <c i="2" r="F36"/>
  <c i="1" r="BC95"/>
  <c r="BC94"/>
  <c r="W35"/>
  <c i="2" r="F35"/>
  <c i="1" r="BB95"/>
  <c r="BB94"/>
  <c r="W34"/>
  <c i="2" l="1" r="P138"/>
  <c r="T138"/>
  <c r="T269"/>
  <c r="P269"/>
  <c r="BK138"/>
  <c r="J138"/>
  <c r="J95"/>
  <c r="BK269"/>
  <c r="J269"/>
  <c r="J105"/>
  <c i="1" r="AY94"/>
  <c r="AX94"/>
  <c i="2" l="1" r="T137"/>
  <c r="P137"/>
  <c i="1" r="AU95"/>
  <c i="2" r="BK137"/>
  <c r="J137"/>
  <c r="J94"/>
  <c i="1" r="AU94"/>
  <c i="2" l="1" r="J28"/>
  <c r="J118"/>
  <c r="BF118"/>
  <c r="J34"/>
  <c i="1" r="AW95"/>
  <c r="AT95"/>
  <c i="2" l="1" r="J112"/>
  <c r="J29"/>
  <c r="J30"/>
  <c i="1" r="AG95"/>
  <c r="AG94"/>
  <c i="2" r="F34"/>
  <c i="1" r="BA95"/>
  <c r="BA94"/>
  <c r="W33"/>
  <c i="2" l="1" r="J39"/>
  <c i="1" r="AN95"/>
  <c r="AG100"/>
  <c r="CD100"/>
  <c r="AG98"/>
  <c r="AV98"/>
  <c r="BY98"/>
  <c r="AK26"/>
  <c r="AW94"/>
  <c r="AK33"/>
  <c r="AG101"/>
  <c r="AV101"/>
  <c r="BY101"/>
  <c r="AG99"/>
  <c r="AV99"/>
  <c r="BY99"/>
  <c i="2" r="J120"/>
  <c i="1" l="1" r="CD99"/>
  <c r="CD98"/>
  <c r="CD101"/>
  <c r="AG97"/>
  <c r="AK27"/>
  <c r="AN101"/>
  <c r="AT94"/>
  <c r="AN99"/>
  <c r="AV100"/>
  <c r="BY100"/>
  <c r="AN98"/>
  <c l="1" r="AK32"/>
  <c r="AN94"/>
  <c r="AK29"/>
  <c r="AN100"/>
  <c r="AN97"/>
  <c r="W32"/>
  <c r="AG103"/>
  <c l="1" r="AK38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<sst xmlns="http://schemas.openxmlformats.org/spreadsheetml/2006/main">
  <si>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</si>
  <si>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</si>
  <si>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</si>
  <si>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</si>
  <si>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{c2e181f5-87a5-4ac3-a86f-e952932c38d8}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</si>
  <si>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</si>
  <si>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</si>
  <si>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</si>
  <si>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</si>
  <si>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</si>
  <si>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</si>
  <si>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</si>
  <si>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06042021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</si>
  <si>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</si>
  <si>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</si>
  <si>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- SPEVNENÉ PLOCHY, PARKOVISKÁ A PREDĹŽENIE BEZBARIÉROVEJ RAMPY - CIZS Spišská Stará Ves</t>
  </si>
  <si>
    <t>JKSO:</t>
  </si>
  <si>
    <t>KS:</t>
  </si>
  <si>
    <t>Miesto:</t>
  </si>
  <si>
    <t>Spišská Stará Ves</t>
  </si>
  <si>
    <t>Dátum:</t>
  </si>
  <si>
    <t>6. 4. 2021</t>
  </si>
  <si>
    <t>Objednávateľ:</t>
  </si>
  <si>
    <t>IČO:</t>
  </si>
  <si>
    <t>00326526</t>
  </si>
  <si>
    <t>Mesto Spišská Stará Ves</t>
  </si>
  <si>
    <t>IČ DPH:</t>
  </si>
  <si>
    <t>Zhotoviteľ:</t>
  </si>
  <si>
    <t>Vyplň údaj</t>
  </si>
  <si>
    <t>Projektant:</t>
  </si>
  <si>
    <t>50910001</t>
  </si>
  <si>
    <t xml:space="preserve">Ing. Jozef Trebuňa 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</si>
  <si>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</si>
  <si>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</si>
  <si>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</si>
  <si>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</si>
  <si>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</si>
  <si>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</si>
  <si>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</si>
  <si>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</si>
  <si>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</si>
  <si>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</si>
  <si>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</si>
  <si>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</si>
  <si>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</si>
  <si>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</si>
  <si>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</si>
  <si>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</si>
  <si>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</si>
  <si>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</si>
  <si>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</si>
  <si>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</si>
  <si>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</si>
  <si>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</si>
  <si>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</si>
  <si>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</si>
  <si>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</si>
  <si>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</si>
  <si>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</si>
  <si>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</si>
  <si>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</si>
  <si>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</si>
  <si>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</si>
  <si>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</si>
  <si>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</si>
  <si>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</si>
  <si>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</si>
  <si>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</si>
  <si>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</si>
  <si>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</si>
  <si>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</si>
  <si>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</si>
  <si>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</si>
  <si>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</si>
  <si>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</si>
  <si>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</si>
  <si>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</si>
  <si>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</si>
  <si>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</si>
  <si>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</si>
  <si>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</si>
  <si>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</si>
  <si>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</si>
  <si>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</si>
  <si>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</si>
  <si>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</si>
  <si>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</si>
  <si>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</si>
  <si>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</si>
  <si>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</si>
  <si>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</si>
  <si>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</si>
  <si>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</si>
  <si>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</si>
  <si>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</si>
  <si>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</si>
  <si>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</si>
  <si>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</si>
  <si>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</si>
  <si>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</si>
  <si>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</si>
  <si>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</si>
  <si>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</si>
  <si>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</si>
  <si>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</si>
  <si>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</si>
  <si>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</si>
  <si>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</si>
  <si>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</si>
  <si>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</si>
  <si>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</si>
  <si>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</si>
  <si>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</si>
  <si>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 xml:space="preserve">    772 - Podlahy z prírodného a konglomerovaného kameňa</t>
  </si>
  <si>
    <t xml:space="preserve">    782 - Obklady z prírodného a konglomerovaného kameňa</t>
  </si>
  <si>
    <t>VRN - Vedľajšie rozpočtové náklady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</si>
  <si>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</si>
  <si>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</si>
  <si>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</si>
  <si>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</si>
  <si>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</si>
  <si>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</si>
  <si>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</si>
  <si>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</si>
  <si>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</si>
  <si>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</si>
  <si>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</si>
  <si>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</si>
  <si>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</si>
  <si>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</si>
  <si>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</si>
  <si>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</si>
  <si>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</si>
  <si>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</si>
  <si>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</si>
  <si>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</si>
  <si>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</si>
  <si>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</si>
  <si>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</si>
  <si>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</si>
  <si>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</si>
  <si>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</si>
  <si>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</si>
  <si>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113152140.S</t>
  </si>
  <si>
    <t xml:space="preserve">Frézovanie asf. podkladu alebo krytu bez prek., plochy do 500 m2, pruh š. do 0,5 m, hr. 100 mm  0,254 t</t>
  </si>
  <si>
    <t>m2</t>
  </si>
  <si>
    <t>4</t>
  </si>
  <si>
    <t>-806282234</t>
  </si>
  <si>
    <t>VV</t>
  </si>
  <si>
    <t>10*0,6</t>
  </si>
  <si>
    <t>113206111.S</t>
  </si>
  <si>
    <t xml:space="preserve">Vytrhanie obrúb betónových, s vybúraním lôžka, z krajníkov alebo obrubníkov stojatých,  -0,14500t</t>
  </si>
  <si>
    <t>m</t>
  </si>
  <si>
    <t>-1906275682</t>
  </si>
  <si>
    <t>2,43+14,21+1,81+1,55+2,56+1,8+4,74+4,6+1,3+1,80</t>
  </si>
  <si>
    <t>Súčet</t>
  </si>
  <si>
    <t>3</t>
  </si>
  <si>
    <t>113307242.S</t>
  </si>
  <si>
    <t xml:space="preserve">Odstránenie podkladu asfaltového v ploche nad 200 m2, hr.nad 50 do 100 mm,  -0,18100t</t>
  </si>
  <si>
    <t>-52096420</t>
  </si>
  <si>
    <t>40*6</t>
  </si>
  <si>
    <t>30*6</t>
  </si>
  <si>
    <t>121101002.S</t>
  </si>
  <si>
    <t>Odstránenie ornice ručne s vodorov. premiest., na hromady do 50 m hr. nad 150 mm</t>
  </si>
  <si>
    <t>m3</t>
  </si>
  <si>
    <t>-2011909839</t>
  </si>
  <si>
    <t>6,5*3*0,25 "ornica pod rampou"</t>
  </si>
  <si>
    <t>5</t>
  </si>
  <si>
    <t>122301102.S</t>
  </si>
  <si>
    <t>Odkopávka a prekopávka nezapažená v hornine 4, nad 100 do 1000 m3</t>
  </si>
  <si>
    <t>1231848596</t>
  </si>
  <si>
    <t>61,586+30+1,0 "zámková dlažba hr. 80 mm"</t>
  </si>
  <si>
    <t>120+1,5+48+8,375+49 "asfaltové spevnené plochy"</t>
  </si>
  <si>
    <t>6</t>
  </si>
  <si>
    <t>122301109.S</t>
  </si>
  <si>
    <t>Odkopávky a prekopávky nezapažené. Príplatok za lepivosť horniny 4</t>
  </si>
  <si>
    <t>2021249932</t>
  </si>
  <si>
    <t>319,461*0,5</t>
  </si>
  <si>
    <t>7</t>
  </si>
  <si>
    <t>132301101.S</t>
  </si>
  <si>
    <t>Výkop ryhy do šírky 600 mm v horn.4 do 100 m3</t>
  </si>
  <si>
    <t>-1850586839</t>
  </si>
  <si>
    <t>((5,6*2+1,40*2)*0,4)*1,2 "základová ryha pod rampou"</t>
  </si>
  <si>
    <t xml:space="preserve">137,88*0,5*0,25  "cestné obrubníky"</t>
  </si>
  <si>
    <t>8</t>
  </si>
  <si>
    <t>132301109.S</t>
  </si>
  <si>
    <t>Príplatok za lepivosť pri hĺbení rýh šírky do 600 mm zapažených i nezapažených s urovnaním dna v hornine 4</t>
  </si>
  <si>
    <t>210991012</t>
  </si>
  <si>
    <t>23,955*0,5</t>
  </si>
  <si>
    <t>9</t>
  </si>
  <si>
    <t>162501122.S</t>
  </si>
  <si>
    <t>Vodorovné premiestnenie výkopku po spevnenej ceste z horniny tr.1-4, nad 100 do 1000 m3 na vzdialenosť do 3000 m</t>
  </si>
  <si>
    <t>-1338715358</t>
  </si>
  <si>
    <t>319,461+23,955</t>
  </si>
  <si>
    <t>10</t>
  </si>
  <si>
    <t>171201202.S</t>
  </si>
  <si>
    <t>Uloženie sypaniny na skládky nad 100 do 1000 m3</t>
  </si>
  <si>
    <t>861139333</t>
  </si>
  <si>
    <t>343,416</t>
  </si>
  <si>
    <t>11</t>
  </si>
  <si>
    <t>171209002.S</t>
  </si>
  <si>
    <t>Poplatok za skladovanie - zemina a kamenivo (17 05) ostatné</t>
  </si>
  <si>
    <t>t</t>
  </si>
  <si>
    <t>590358649</t>
  </si>
  <si>
    <t>343,416*1,5</t>
  </si>
  <si>
    <t>12</t>
  </si>
  <si>
    <t>181301312.S</t>
  </si>
  <si>
    <t>Rozprestretie ornice na svahu do sklonu 1:5, plocha nad 500 m2, hr. do 150 mm</t>
  </si>
  <si>
    <t>-113454977</t>
  </si>
  <si>
    <t>(86,26+60,42)*2</t>
  </si>
  <si>
    <t>13</t>
  </si>
  <si>
    <t>182001121.S</t>
  </si>
  <si>
    <t>Plošná úprava terénu pri nerovnostiach terénu nad 100-150 mm v rovine alebo na svahu do 1:5</t>
  </si>
  <si>
    <t>1038772982</t>
  </si>
  <si>
    <t>Zakladanie</t>
  </si>
  <si>
    <t>14</t>
  </si>
  <si>
    <t>271533001.S</t>
  </si>
  <si>
    <t xml:space="preserve">Násyp pod základové konštrukcie so zhutnením z  kameniva hrubého drveného fr.32-63 mm</t>
  </si>
  <si>
    <t>-256349803</t>
  </si>
  <si>
    <t>4*1,6 "násyp pod podkladový betón - rampa"</t>
  </si>
  <si>
    <t>15</t>
  </si>
  <si>
    <t>273313711.S</t>
  </si>
  <si>
    <t xml:space="preserve">Betón základových dosiek, prostý tr. C 25/30 - podkladový betón </t>
  </si>
  <si>
    <t>-1462225701</t>
  </si>
  <si>
    <t>2*5,3*0,10 "podkladný betón - rampa"</t>
  </si>
  <si>
    <t>16</t>
  </si>
  <si>
    <t>273362442.S</t>
  </si>
  <si>
    <t>Výstuž základových dosiek zo zvár. sietí KARI, priemer drôtu 8/8 mm, veľkosť oka 150x150 mm</t>
  </si>
  <si>
    <t>-1675981392</t>
  </si>
  <si>
    <t>5,3*2</t>
  </si>
  <si>
    <t>17</t>
  </si>
  <si>
    <t>274313711.S</t>
  </si>
  <si>
    <t>Betón základových pásov, prostý tr. C 25/30</t>
  </si>
  <si>
    <t>-31756146</t>
  </si>
  <si>
    <t>(5,6+5,6)*0,4*1,2 + (1,4+1,4)*0,4*1,2 "základy - rampa"</t>
  </si>
  <si>
    <t>Zvislé a kompletné konštrukcie</t>
  </si>
  <si>
    <t>18</t>
  </si>
  <si>
    <t>311272031.S</t>
  </si>
  <si>
    <t>Murivo nosné (m3) z betónových debniacich tvárnic s betónovou výplňou C 16/20 hrúbky 250 mm</t>
  </si>
  <si>
    <t>-1619081764</t>
  </si>
  <si>
    <t>(7*0,25)*2</t>
  </si>
  <si>
    <t>(2*0,25)*2</t>
  </si>
  <si>
    <t>19</t>
  </si>
  <si>
    <t>311361825.S</t>
  </si>
  <si>
    <t>Výstuž pre murivo nosné z betónových debniacich tvárnic s betónovou výplňou z ocele B500 (10505)</t>
  </si>
  <si>
    <t>1535637174</t>
  </si>
  <si>
    <t>4,5*0,08 "80kg ocele na 1 m3 prostého betónu"</t>
  </si>
  <si>
    <t>Vodorovné konštrukcie</t>
  </si>
  <si>
    <t>457621411.S</t>
  </si>
  <si>
    <t>Úprava škár asfaltovou zálievkou pre všetky sklony do 1 kg zálievky na 1 m škáry</t>
  </si>
  <si>
    <t>494487471</t>
  </si>
  <si>
    <t>1,2+8,70 "napojenie asfaltovej spev. plochy na štátnu komunikáciu"</t>
  </si>
  <si>
    <t>Komunikácie</t>
  </si>
  <si>
    <t>21</t>
  </si>
  <si>
    <t>561121111.S</t>
  </si>
  <si>
    <t>Zhotovenie podkladu mechanicky spevnenej zeminy hr. 150 mm</t>
  </si>
  <si>
    <t>1938587554</t>
  </si>
  <si>
    <t>(183,85+402,855)*1,4</t>
  </si>
  <si>
    <t>22</t>
  </si>
  <si>
    <t>564772111.S</t>
  </si>
  <si>
    <t>Podklad alebo kryt z kameniva hrubého drveného veľ. 32-63 mm (vibr.štrk) po zhut.hr. 250 mm</t>
  </si>
  <si>
    <t>-933200651</t>
  </si>
  <si>
    <t>405"asfaltová plocha"</t>
  </si>
  <si>
    <t>185 "bet. dlažba hr. 80 mm"</t>
  </si>
  <si>
    <t>Medzisúčet</t>
  </si>
  <si>
    <t>590*1,6 "spádovanie podkladu"</t>
  </si>
  <si>
    <t>23</t>
  </si>
  <si>
    <t>564851111.S</t>
  </si>
  <si>
    <t>Podklad zo štrkodrviny s rozprestretím a zhutnením, po zhutnení hr. 150 mm</t>
  </si>
  <si>
    <t>-1461737582</t>
  </si>
  <si>
    <t>185,0 "podklad pod zámkovú dlažbu hr. 80 mm"</t>
  </si>
  <si>
    <t>24</t>
  </si>
  <si>
    <t>564962111.S</t>
  </si>
  <si>
    <t>Podklad z mechanicky spevneného kameniva MSK s rozprestretím a zhutnením, po zhutnení hr. 200 mm</t>
  </si>
  <si>
    <t>-1969075230</t>
  </si>
  <si>
    <t>140,893+20,592+7,30+6,25+200+8,82+4,0+15</t>
  </si>
  <si>
    <t>25</t>
  </si>
  <si>
    <t>577134231.S</t>
  </si>
  <si>
    <t>Asfaltový betón vrstva obrusná AC 11 O v pruhu š. do 3 m z nemodifik. asfaltu tr. II, po zhutnení hr. 40 mm</t>
  </si>
  <si>
    <t>-1590072311</t>
  </si>
  <si>
    <t>26</t>
  </si>
  <si>
    <t>577164331.S</t>
  </si>
  <si>
    <t>Asfaltový betón vrstva obrusná alebo ložná AC 16 v pruhu š. do 3 m z nemodifik. asfaltu tr. II, po zhutnení hr. 80 mm</t>
  </si>
  <si>
    <t>236862197</t>
  </si>
  <si>
    <t>402,855</t>
  </si>
  <si>
    <t>27</t>
  </si>
  <si>
    <t>596911163.S</t>
  </si>
  <si>
    <t>Kladenie betónovej zámkovej dlažby komunikácií pre peších hr. 80 mm pre peších nad 100 do 300 m2 so zriadením lôžka z kameniva hr. 30 mm</t>
  </si>
  <si>
    <t>1447882048</t>
  </si>
  <si>
    <t>14,25*8</t>
  </si>
  <si>
    <t>7*8,1</t>
  </si>
  <si>
    <t>3,15</t>
  </si>
  <si>
    <t>5*2</t>
  </si>
  <si>
    <t>28</t>
  </si>
  <si>
    <t>M</t>
  </si>
  <si>
    <t>592460011700.S</t>
  </si>
  <si>
    <t>Dlažba betónová, rozmer 200x200x80 mm, prírodná</t>
  </si>
  <si>
    <t>-912600257</t>
  </si>
  <si>
    <t>183,85*1,02 'Přepočítané koeficientom množstva</t>
  </si>
  <si>
    <t>Úpravy povrchov, podlahy, osadenie</t>
  </si>
  <si>
    <t>29</t>
  </si>
  <si>
    <t>622460112.S</t>
  </si>
  <si>
    <t>Príprava vonkajšieho podkladu stien na betónové podklady kontaktným mostíkom</t>
  </si>
  <si>
    <t>-523029280</t>
  </si>
  <si>
    <t>5+5+5,4*2,0+10,80*0,15</t>
  </si>
  <si>
    <t>30</t>
  </si>
  <si>
    <t>622481119.S</t>
  </si>
  <si>
    <t>Potiahnutie vonkajších stien sklotextílnou mriežkou a flexibilnou lepiacou maltou s celoplošným prilepením</t>
  </si>
  <si>
    <t>674209907</t>
  </si>
  <si>
    <t>5+5+10</t>
  </si>
  <si>
    <t>Rúrové vedenie</t>
  </si>
  <si>
    <t>31</t>
  </si>
  <si>
    <t>894170051V</t>
  </si>
  <si>
    <t>Napojenie spádového betónového žľabu na revíznu šachtu - dodávka, výkopy, zapojenie, montáž obsyp - potrubie PVC DN 150</t>
  </si>
  <si>
    <t>947886060</t>
  </si>
  <si>
    <t>5+3</t>
  </si>
  <si>
    <t>32</t>
  </si>
  <si>
    <t>895941111</t>
  </si>
  <si>
    <t>Výšková úprava úrovne kanalizačného vpustu dažďová/splašková</t>
  </si>
  <si>
    <t>ks</t>
  </si>
  <si>
    <t>1377518158</t>
  </si>
  <si>
    <t>Ostatné konštrukcie a práce-búranie</t>
  </si>
  <si>
    <t>33</t>
  </si>
  <si>
    <t>914001111.S</t>
  </si>
  <si>
    <t>Osadenie a montáž cestnej zvislej dopravnej značky na stĺpik, stĺp, konzolu alebo objekt</t>
  </si>
  <si>
    <t>-2084749189</t>
  </si>
  <si>
    <t>34</t>
  </si>
  <si>
    <t>404410000100V</t>
  </si>
  <si>
    <t>IP16 "Parkovisko - parkovacie miesta s vyhradeným státim", pozink. dopr. značka, základný rozmer 500x700 mm, fólia RA2</t>
  </si>
  <si>
    <t>1663696631</t>
  </si>
  <si>
    <t>35</t>
  </si>
  <si>
    <t>404410000100V1</t>
  </si>
  <si>
    <t>Stĺpik ZN, f60 mm/ 3m</t>
  </si>
  <si>
    <t>1992599594</t>
  </si>
  <si>
    <t>36</t>
  </si>
  <si>
    <t>404410000100V2</t>
  </si>
  <si>
    <t>Stĺpik viečko, f 60</t>
  </si>
  <si>
    <t>432768898</t>
  </si>
  <si>
    <t>37</t>
  </si>
  <si>
    <t>915711212.S</t>
  </si>
  <si>
    <t>Vodorovné dopravné značenie striekané farbou deliacich čiar súvislých šírky 125 mm biela retroreflexná</t>
  </si>
  <si>
    <t>1784684225</t>
  </si>
  <si>
    <t>4*6+5*1</t>
  </si>
  <si>
    <t>38</t>
  </si>
  <si>
    <t>915721212.S</t>
  </si>
  <si>
    <t>Vodorovné dopravné značenie striekané farbou prechodov pre chodcov, šípky, symboly a pod., biela retroreflexná</t>
  </si>
  <si>
    <t>-857571701</t>
  </si>
  <si>
    <t>3 "piktogram invalid"</t>
  </si>
  <si>
    <t>39</t>
  </si>
  <si>
    <t>915791112.S</t>
  </si>
  <si>
    <t>Predznačenie pre vodorovné značenie striekané farbou alebo vykonávané z náterových hmôt</t>
  </si>
  <si>
    <t>2061101800</t>
  </si>
  <si>
    <t>0,125*9+3</t>
  </si>
  <si>
    <t>40</t>
  </si>
  <si>
    <t>916561112.S</t>
  </si>
  <si>
    <t>Osadenie záhonového alebo parkového obrubníka betón., do lôžka z bet. pros. tr. C 16/20 s bočnou oporou</t>
  </si>
  <si>
    <t>-1895013605</t>
  </si>
  <si>
    <t>8+8+8,04+1,64+4,80+3,06+5</t>
  </si>
  <si>
    <t>41</t>
  </si>
  <si>
    <t>592170001800.S</t>
  </si>
  <si>
    <t>Obrubník parkový, lxšxv 1000x50x200 mm, prírodný</t>
  </si>
  <si>
    <t>-1957286496</t>
  </si>
  <si>
    <t>38,54*1,1 'Přepočítané koeficientom množstva</t>
  </si>
  <si>
    <t>42</t>
  </si>
  <si>
    <t>917762112.S</t>
  </si>
  <si>
    <t>Osadenie cestného obrubníka betónového ležatého do lôžka z betónu prosteho tr. C 16/20 s bočnou oporou</t>
  </si>
  <si>
    <t>-2080198213</t>
  </si>
  <si>
    <t>2,43+14,21+1,81+1,8+17+4,7+9,09+4,74+1,8+5</t>
  </si>
  <si>
    <t>43</t>
  </si>
  <si>
    <t>592170002400.S</t>
  </si>
  <si>
    <t>Obrubník cestný nábehový, lxšxv 1000x200x150(100) mm</t>
  </si>
  <si>
    <t>1393276782</t>
  </si>
  <si>
    <t>62,58*1,1 'Přepočítané koeficientom množstva</t>
  </si>
  <si>
    <t>44</t>
  </si>
  <si>
    <t>917862112.S</t>
  </si>
  <si>
    <t>Osadenie cestného obrubníka betónového stojatého do lôžka z betónu prosteho tr. C 16/20 s bočnou oporou</t>
  </si>
  <si>
    <t>1998017599</t>
  </si>
  <si>
    <t>4,32+3,73+7,61+3,72+13,67+3,63+8,14+8,31+1,28+4,6+1,6+2,6+10,02+3+10</t>
  </si>
  <si>
    <t>45</t>
  </si>
  <si>
    <t>592170003800.S</t>
  </si>
  <si>
    <t>Obrubník cestný so skosením, lxšxv 1000x150x250 mm, prírodný</t>
  </si>
  <si>
    <t>1210875010</t>
  </si>
  <si>
    <t>86,23*1,1 'Přepočítané koeficientom množstva</t>
  </si>
  <si>
    <t>46</t>
  </si>
  <si>
    <t>918101112.S</t>
  </si>
  <si>
    <t>Lôžko pod obrubníky, krajníky alebo obruby z dlažobných kociek z betónu prostého tr. C 16/20</t>
  </si>
  <si>
    <t>1227190534</t>
  </si>
  <si>
    <t>38,54*0,2*0,15 "parkový obrubník"</t>
  </si>
  <si>
    <t>86,23*0,5*0,25 "cestný obrubník stojatý"</t>
  </si>
  <si>
    <t>62,58*0,5*0,25 "cestný obrubník nábehový"</t>
  </si>
  <si>
    <t>47</t>
  </si>
  <si>
    <t>919731122.S</t>
  </si>
  <si>
    <t>Zarovnanie styčnej plochy pozdĺž vybúranej časti komunikácie asfaltovej hr. nad 50 do 100 mm</t>
  </si>
  <si>
    <t>-261970641</t>
  </si>
  <si>
    <t>48</t>
  </si>
  <si>
    <t>919735112.S</t>
  </si>
  <si>
    <t>Rezanie existujúceho asfaltového krytu alebo podkladu hĺbky nad 50 do 100 mm</t>
  </si>
  <si>
    <t>814812826</t>
  </si>
  <si>
    <t>49</t>
  </si>
  <si>
    <t>935114534.S</t>
  </si>
  <si>
    <t>Osadenie odvodňovacieho betónového žľabu spádového svetlej šírky 200 mm a s roštom triedy D 400</t>
  </si>
  <si>
    <t>-1823591598</t>
  </si>
  <si>
    <t>5+10</t>
  </si>
  <si>
    <t>50</t>
  </si>
  <si>
    <t>592270029300</t>
  </si>
  <si>
    <t>Odvodňovací žľab spádový, dĺžky 1 m, výšky od 250 mm, s otvorom pre spodný/bočný odtok, so spádom vrátane príslušenstva</t>
  </si>
  <si>
    <t>325079774</t>
  </si>
  <si>
    <t>51</t>
  </si>
  <si>
    <t>979081111.S</t>
  </si>
  <si>
    <t>Odvoz sutiny a vybúraných hmôt na skládku do 1 km</t>
  </si>
  <si>
    <t>1114022936</t>
  </si>
  <si>
    <t>52</t>
  </si>
  <si>
    <t>979081121.S</t>
  </si>
  <si>
    <t>Odvoz sutiny a vybúraných hmôt na skládku za každý ďalší 1 km</t>
  </si>
  <si>
    <t>27521584</t>
  </si>
  <si>
    <t>156,715*10</t>
  </si>
  <si>
    <t>53</t>
  </si>
  <si>
    <t>979089012.S</t>
  </si>
  <si>
    <t>Poplatok za skladovanie - betón, tehly, dlaždice (17 01) ostatné</t>
  </si>
  <si>
    <t>78846714</t>
  </si>
  <si>
    <t>99</t>
  </si>
  <si>
    <t>Presun hmôt HSV</t>
  </si>
  <si>
    <t>54</t>
  </si>
  <si>
    <t>998011001.S</t>
  </si>
  <si>
    <t>Presun hmôt pre budovy (801, 803, 812), zvislá konštr. z tehál, tvárnic, z kovu výšky do 6 m</t>
  </si>
  <si>
    <t>-1842018326</t>
  </si>
  <si>
    <t>47,497 "rampa"</t>
  </si>
  <si>
    <t>55</t>
  </si>
  <si>
    <t>998225111.S</t>
  </si>
  <si>
    <t>Presun hmôt pre pozemnú komunikáciu a letisko s krytom asfaltovým akejkoľvek dĺžky objektu</t>
  </si>
  <si>
    <t>1232988844</t>
  </si>
  <si>
    <t>PSV</t>
  </si>
  <si>
    <t>Práce a dodávky PSV</t>
  </si>
  <si>
    <t>767</t>
  </si>
  <si>
    <t>Konštrukcie doplnkové kovové</t>
  </si>
  <si>
    <t>56</t>
  </si>
  <si>
    <t>767230030.S</t>
  </si>
  <si>
    <t>Montáž zábradlia nerezové na rampu/schody, výplň rebrovanie, kotvenie do podlahy</t>
  </si>
  <si>
    <t>-895983567</t>
  </si>
  <si>
    <t>5,5*2</t>
  </si>
  <si>
    <t>57</t>
  </si>
  <si>
    <t>553520000500.S_V</t>
  </si>
  <si>
    <t>Nerezové zábradlie, exteriérové, hmotnosť 294,469 kg (viď. výkres ASR - 04)</t>
  </si>
  <si>
    <t>kg</t>
  </si>
  <si>
    <t>712293750</t>
  </si>
  <si>
    <t>51,788*3+26,741+35,20+35,20+0,714+21,468+5,76+14,022</t>
  </si>
  <si>
    <t>58</t>
  </si>
  <si>
    <t>998767101.S</t>
  </si>
  <si>
    <t>Presun hmôt pre kovové stavebné doplnkové konštrukcie v objektoch výšky do 6 m</t>
  </si>
  <si>
    <t>-1551968803</t>
  </si>
  <si>
    <t>772</t>
  </si>
  <si>
    <t>Podlahy z prírodného a konglomerovaného kameňa</t>
  </si>
  <si>
    <t>59</t>
  </si>
  <si>
    <t>772501140.S</t>
  </si>
  <si>
    <t>Kladenie dlažby z kameňa z pravouhlých dosiek alebo dlaždíc hr. do 30 mm do malty flexibilnej</t>
  </si>
  <si>
    <t>-883270948</t>
  </si>
  <si>
    <t>2,2*5,5 "dlažba - rampa"</t>
  </si>
  <si>
    <t>60</t>
  </si>
  <si>
    <t>583840011000.S</t>
  </si>
  <si>
    <t xml:space="preserve">Doska mramorová, brúsená s protišmykovou úpravou hr. 15 mm, šedá farba </t>
  </si>
  <si>
    <t>677358069</t>
  </si>
  <si>
    <t>12,1*1,1 'Přepočítané koeficientom množstva</t>
  </si>
  <si>
    <t>61</t>
  </si>
  <si>
    <t>998772101.S</t>
  </si>
  <si>
    <t>Presun hmôt pre kamennú dlažbu v objektoch výšky do 6 m</t>
  </si>
  <si>
    <t>-684699077</t>
  </si>
  <si>
    <t>782</t>
  </si>
  <si>
    <t>Obklady z prírodného a konglomerovaného kameňa</t>
  </si>
  <si>
    <t>62</t>
  </si>
  <si>
    <t>782111120.S</t>
  </si>
  <si>
    <t>Montáž obkladov stien pravouhl. doskami z mäkkých kameňov s lícom rovným, hr. do 25 mm z remienkov</t>
  </si>
  <si>
    <t>-162628072</t>
  </si>
  <si>
    <t>4+4+2</t>
  </si>
  <si>
    <t>63</t>
  </si>
  <si>
    <t>583840000800.S</t>
  </si>
  <si>
    <t>Umelý exteriérový kameň - imitácia kameňa, šedá farba, hr. do 30 mm</t>
  </si>
  <si>
    <t>1076042591</t>
  </si>
  <si>
    <t>10*1,1 'Přepočítané koeficientom množstva</t>
  </si>
  <si>
    <t>64</t>
  </si>
  <si>
    <t>998782101.S</t>
  </si>
  <si>
    <t>Presun hmôt pre kamenné obklady v objektoch výšky do 6 m</t>
  </si>
  <si>
    <t>2077605790</t>
  </si>
  <si>
    <t>Vedľajšie rozpočtové náklady</t>
  </si>
  <si>
    <t>65</t>
  </si>
  <si>
    <t>000300016.S</t>
  </si>
  <si>
    <t>Geodetické práce - vykonávané pred výstavbou určenie vytyčovacej siete, vytýčenie staveniska, staveb. objektu</t>
  </si>
  <si>
    <t>kpl</t>
  </si>
  <si>
    <t>1024</t>
  </si>
  <si>
    <t>-726579491</t>
  </si>
  <si>
    <t>66</t>
  </si>
  <si>
    <t>000300016.SV</t>
  </si>
  <si>
    <t xml:space="preserve">Vytýčenie inžinierskych sieti </t>
  </si>
  <si>
    <t>-1331889695</t>
  </si>
  <si>
    <t>67</t>
  </si>
  <si>
    <t>000600024.S</t>
  </si>
  <si>
    <t>Zariadenie staveniska - prenosné dopravné značenie, zabezpečenie staveniska</t>
  </si>
  <si>
    <t>116700242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</si>
</sst>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5" fillId="5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167" fontId="35" fillId="3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="1" customFormat="1" ht="12" customHeight="1">
      <c r="B5" s="21"/>
      <c r="D5" s="25" t="s">
        <v>11</v>
      </c>
      <c r="K5" s="26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13</v>
      </c>
      <c r="BS5" s="18" t="s">
        <v>6</v>
      </c>
    </row>
    <row r="6" s="1" customFormat="1" ht="36.96" customHeight="1">
      <c r="B6" s="21"/>
      <c r="D6" s="28" t="s">
        <v>14</v>
      </c>
      <c r="K6" s="29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16</v>
      </c>
      <c r="K7" s="26" t="s">
        <v>1</v>
      </c>
      <c r="AK7" s="31" t="s">
        <v>17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18</v>
      </c>
      <c r="K8" s="26" t="s">
        <v>19</v>
      </c>
      <c r="AK8" s="31" t="s">
        <v>20</v>
      </c>
      <c r="AN8" s="32" t="s">
        <v>21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22</v>
      </c>
      <c r="AK10" s="31" t="s">
        <v>23</v>
      </c>
      <c r="AN10" s="26" t="s">
        <v>24</v>
      </c>
      <c r="AR10" s="21"/>
      <c r="BE10" s="30"/>
      <c r="BS10" s="18" t="s">
        <v>6</v>
      </c>
    </row>
    <row r="11" s="1" customFormat="1" ht="18.48" customHeight="1">
      <c r="B11" s="21"/>
      <c r="E11" s="26" t="s">
        <v>25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23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23</v>
      </c>
      <c r="AN16" s="26" t="s">
        <v>30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26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33</v>
      </c>
    </row>
    <row r="19" s="1" customFormat="1" ht="12" customHeight="1">
      <c r="B19" s="21"/>
      <c r="D19" s="31" t="s">
        <v>34</v>
      </c>
      <c r="AK19" s="31" t="s">
        <v>23</v>
      </c>
      <c r="AN19" s="26" t="s">
        <v>30</v>
      </c>
      <c r="AR19" s="21"/>
      <c r="BE19" s="30"/>
      <c r="BS19" s="18" t="s">
        <v>33</v>
      </c>
    </row>
    <row r="20" s="1" customFormat="1" ht="18.48" customHeight="1">
      <c r="B20" s="21"/>
      <c r="E20" s="26" t="s">
        <v>31</v>
      </c>
      <c r="AK20" s="31" t="s">
        <v>26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1" customFormat="1" ht="14.4" customHeight="1">
      <c r="B26" s="21"/>
      <c r="D26" s="37" t="s">
        <v>36</v>
      </c>
      <c r="AK26" s="38">
        <f>ROUND(AG94,2)</f>
        <v>0</v>
      </c>
      <c r="AL26" s="1"/>
      <c r="AM26" s="1"/>
      <c r="AN26" s="1"/>
      <c r="AO26" s="1"/>
      <c r="AR26" s="21"/>
      <c r="BE26" s="30"/>
    </row>
    <row r="27" s="1" customFormat="1" ht="14.4" customHeight="1">
      <c r="B27" s="21"/>
      <c r="D27" s="37" t="s">
        <v>37</v>
      </c>
      <c r="AK27" s="38">
        <f>ROUND(AG97, 2)</f>
        <v>0</v>
      </c>
      <c r="AL27" s="38"/>
      <c r="AM27" s="38"/>
      <c r="AN27" s="38"/>
      <c r="AO27" s="38"/>
      <c r="AR27" s="21"/>
      <c r="BE27" s="30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30"/>
    </row>
    <row r="29" s="2" customFormat="1" ht="25.92" customHeight="1">
      <c r="A29" s="39"/>
      <c r="B29" s="40"/>
      <c r="C29" s="39"/>
      <c r="D29" s="41" t="s">
        <v>38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30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30"/>
    </row>
    <row r="31" s="2" customFormat="1">
      <c r="A31" s="39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39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40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41</v>
      </c>
      <c r="AL31" s="44"/>
      <c r="AM31" s="44"/>
      <c r="AN31" s="44"/>
      <c r="AO31" s="44"/>
      <c r="AP31" s="39"/>
      <c r="AQ31" s="39"/>
      <c r="AR31" s="40"/>
      <c r="BE31" s="30"/>
    </row>
    <row r="32" s="3" customFormat="1" ht="14.4" customHeight="1">
      <c r="A32" s="3"/>
      <c r="B32" s="45"/>
      <c r="C32" s="3"/>
      <c r="D32" s="31" t="s">
        <v>42</v>
      </c>
      <c r="E32" s="3"/>
      <c r="F32" s="31" t="s">
        <v>43</v>
      </c>
      <c r="G32" s="3"/>
      <c r="H32" s="3"/>
      <c r="I32" s="3"/>
      <c r="J32" s="3"/>
      <c r="K32" s="3"/>
      <c r="L32" s="46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ROUND(AZ94 + SUM(CD97:CD101),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f>ROUND(AV94 + SUM(BY97:BY101), 2)</f>
        <v>0</v>
      </c>
      <c r="AL32" s="3"/>
      <c r="AM32" s="3"/>
      <c r="AN32" s="3"/>
      <c r="AO32" s="3"/>
      <c r="AP32" s="3"/>
      <c r="AQ32" s="3"/>
      <c r="AR32" s="45"/>
      <c r="BE32" s="48"/>
    </row>
    <row r="33" s="3" customFormat="1" ht="14.4" customHeight="1">
      <c r="A33" s="3"/>
      <c r="B33" s="45"/>
      <c r="C33" s="3"/>
      <c r="D33" s="3"/>
      <c r="E33" s="3"/>
      <c r="F33" s="31" t="s">
        <v>44</v>
      </c>
      <c r="G33" s="3"/>
      <c r="H33" s="3"/>
      <c r="I33" s="3"/>
      <c r="J33" s="3"/>
      <c r="K33" s="3"/>
      <c r="L33" s="46">
        <v>0.20000000000000001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ROUND(BA94 + SUM(CE97:CE101),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f>ROUND(AW94 + SUM(BZ97:BZ101), 2)</f>
        <v>0</v>
      </c>
      <c r="AL33" s="3"/>
      <c r="AM33" s="3"/>
      <c r="AN33" s="3"/>
      <c r="AO33" s="3"/>
      <c r="AP33" s="3"/>
      <c r="AQ33" s="3"/>
      <c r="AR33" s="45"/>
      <c r="BE33" s="48"/>
    </row>
    <row r="34" hidden="1" s="3" customFormat="1" ht="14.4" customHeight="1">
      <c r="A34" s="3"/>
      <c r="B34" s="45"/>
      <c r="C34" s="3"/>
      <c r="D34" s="3"/>
      <c r="E34" s="3"/>
      <c r="F34" s="31" t="s">
        <v>45</v>
      </c>
      <c r="G34" s="3"/>
      <c r="H34" s="3"/>
      <c r="I34" s="3"/>
      <c r="J34" s="3"/>
      <c r="K34" s="3"/>
      <c r="L34" s="46">
        <v>0.20000000000000001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7">
        <f>ROUND(BB94 + SUM(CF97:CF101),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7">
        <v>0</v>
      </c>
      <c r="AL34" s="3"/>
      <c r="AM34" s="3"/>
      <c r="AN34" s="3"/>
      <c r="AO34" s="3"/>
      <c r="AP34" s="3"/>
      <c r="AQ34" s="3"/>
      <c r="AR34" s="45"/>
      <c r="BE34" s="48"/>
    </row>
    <row r="35" hidden="1" s="3" customFormat="1" ht="14.4" customHeight="1">
      <c r="A35" s="3"/>
      <c r="B35" s="45"/>
      <c r="C35" s="3"/>
      <c r="D35" s="3"/>
      <c r="E35" s="3"/>
      <c r="F35" s="31" t="s">
        <v>46</v>
      </c>
      <c r="G35" s="3"/>
      <c r="H35" s="3"/>
      <c r="I35" s="3"/>
      <c r="J35" s="3"/>
      <c r="K35" s="3"/>
      <c r="L35" s="46">
        <v>0.20000000000000001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7">
        <f>ROUND(BC94 + SUM(CG97:CG101),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7">
        <v>0</v>
      </c>
      <c r="AL35" s="3"/>
      <c r="AM35" s="3"/>
      <c r="AN35" s="3"/>
      <c r="AO35" s="3"/>
      <c r="AP35" s="3"/>
      <c r="AQ35" s="3"/>
      <c r="AR35" s="45"/>
      <c r="BE35" s="3"/>
    </row>
    <row r="36" hidden="1" s="3" customFormat="1" ht="14.4" customHeight="1">
      <c r="A36" s="3"/>
      <c r="B36" s="45"/>
      <c r="C36" s="3"/>
      <c r="D36" s="3"/>
      <c r="E36" s="3"/>
      <c r="F36" s="31" t="s">
        <v>47</v>
      </c>
      <c r="G36" s="3"/>
      <c r="H36" s="3"/>
      <c r="I36" s="3"/>
      <c r="J36" s="3"/>
      <c r="K36" s="3"/>
      <c r="L36" s="46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7">
        <f>ROUND(BD94 + SUM(CH97:CH101),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7">
        <v>0</v>
      </c>
      <c r="AL36" s="3"/>
      <c r="AM36" s="3"/>
      <c r="AN36" s="3"/>
      <c r="AO36" s="3"/>
      <c r="AP36" s="3"/>
      <c r="AQ36" s="3"/>
      <c r="AR36" s="45"/>
      <c r="BE36" s="3"/>
    </row>
    <row r="37" s="2" customFormat="1" ht="6.96" customHeight="1">
      <c r="A37" s="39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9"/>
    </row>
    <row r="38" s="2" customFormat="1" ht="25.92" customHeight="1">
      <c r="A38" s="39"/>
      <c r="B38" s="40"/>
      <c r="C38" s="49"/>
      <c r="D38" s="50" t="s">
        <v>48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 t="s">
        <v>49</v>
      </c>
      <c r="U38" s="51"/>
      <c r="V38" s="51"/>
      <c r="W38" s="51"/>
      <c r="X38" s="53" t="s">
        <v>50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4">
        <f>SUM(AK29:AK36)</f>
        <v>0</v>
      </c>
      <c r="AL38" s="51"/>
      <c r="AM38" s="51"/>
      <c r="AN38" s="51"/>
      <c r="AO38" s="55"/>
      <c r="AP38" s="49"/>
      <c r="AQ38" s="49"/>
      <c r="AR38" s="40"/>
      <c r="BE38" s="39"/>
    </row>
    <row r="39" s="2" customFormat="1" ht="6.96" customHeight="1">
      <c r="A39" s="39"/>
      <c r="B39" s="40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9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6"/>
      <c r="D49" s="57" t="s">
        <v>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52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9"/>
      <c r="B60" s="40"/>
      <c r="C60" s="39"/>
      <c r="D60" s="59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59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59" t="s">
        <v>53</v>
      </c>
      <c r="AI60" s="42"/>
      <c r="AJ60" s="42"/>
      <c r="AK60" s="42"/>
      <c r="AL60" s="42"/>
      <c r="AM60" s="59" t="s">
        <v>54</v>
      </c>
      <c r="AN60" s="42"/>
      <c r="AO60" s="42"/>
      <c r="AP60" s="39"/>
      <c r="AQ60" s="39"/>
      <c r="AR60" s="40"/>
      <c r="BE60" s="39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9"/>
      <c r="B64" s="40"/>
      <c r="C64" s="39"/>
      <c r="D64" s="57" t="s">
        <v>55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56</v>
      </c>
      <c r="AI64" s="60"/>
      <c r="AJ64" s="60"/>
      <c r="AK64" s="60"/>
      <c r="AL64" s="60"/>
      <c r="AM64" s="60"/>
      <c r="AN64" s="60"/>
      <c r="AO64" s="60"/>
      <c r="AP64" s="39"/>
      <c r="AQ64" s="39"/>
      <c r="AR64" s="40"/>
      <c r="BE64" s="39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9"/>
      <c r="B75" s="40"/>
      <c r="C75" s="39"/>
      <c r="D75" s="59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59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59" t="s">
        <v>53</v>
      </c>
      <c r="AI75" s="42"/>
      <c r="AJ75" s="42"/>
      <c r="AK75" s="42"/>
      <c r="AL75" s="42"/>
      <c r="AM75" s="59" t="s">
        <v>54</v>
      </c>
      <c r="AN75" s="42"/>
      <c r="AO75" s="42"/>
      <c r="AP75" s="39"/>
      <c r="AQ75" s="39"/>
      <c r="AR75" s="40"/>
      <c r="BE75" s="39"/>
    </row>
    <row r="76" s="2" customForma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9"/>
    </row>
    <row r="77" s="2" customFormat="1" ht="6.96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0"/>
      <c r="B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0"/>
      <c r="BE81" s="39"/>
    </row>
    <row r="82" s="2" customFormat="1" ht="24.96" customHeight="1">
      <c r="A82" s="39"/>
      <c r="B82" s="40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9"/>
    </row>
    <row r="84" s="4" customFormat="1" ht="12" customHeight="1">
      <c r="A84" s="4"/>
      <c r="B84" s="65"/>
      <c r="C84" s="31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06042021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14</v>
      </c>
      <c r="D85" s="5"/>
      <c r="E85" s="5"/>
      <c r="F85" s="5"/>
      <c r="G85" s="5"/>
      <c r="H85" s="5"/>
      <c r="I85" s="5"/>
      <c r="J85" s="5"/>
      <c r="K85" s="5"/>
      <c r="L85" s="68" t="str">
        <f>K6</f>
        <v>REVITALIZÁCIA - SPEVNENÉ PLOCHY, PARKOVISKÁ A PREDĹŽENIE BEZBARIÉROVEJ RAMPY - CIZS Spišská Stará Ves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9"/>
    </row>
    <row r="87" s="2" customFormat="1" ht="12" customHeight="1">
      <c r="A87" s="39"/>
      <c r="B87" s="40"/>
      <c r="C87" s="31" t="s">
        <v>18</v>
      </c>
      <c r="D87" s="39"/>
      <c r="E87" s="39"/>
      <c r="F87" s="39"/>
      <c r="G87" s="39"/>
      <c r="H87" s="39"/>
      <c r="I87" s="39"/>
      <c r="J87" s="39"/>
      <c r="K87" s="39"/>
      <c r="L87" s="69" t="str">
        <f>IF(K8="","",K8)</f>
        <v>Spišská Stará Ves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20</v>
      </c>
      <c r="AJ87" s="39"/>
      <c r="AK87" s="39"/>
      <c r="AL87" s="39"/>
      <c r="AM87" s="70" t="str">
        <f>IF(AN8= "","",AN8)</f>
        <v>6. 4. 2021</v>
      </c>
      <c r="AN87" s="70"/>
      <c r="AO87" s="39"/>
      <c r="AP87" s="39"/>
      <c r="AQ87" s="39"/>
      <c r="AR87" s="40"/>
      <c r="B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9"/>
    </row>
    <row r="89" s="2" customFormat="1" ht="15.15" customHeight="1">
      <c r="A89" s="39"/>
      <c r="B89" s="40"/>
      <c r="C89" s="31" t="s">
        <v>22</v>
      </c>
      <c r="D89" s="39"/>
      <c r="E89" s="39"/>
      <c r="F89" s="39"/>
      <c r="G89" s="39"/>
      <c r="H89" s="39"/>
      <c r="I89" s="39"/>
      <c r="J89" s="39"/>
      <c r="K89" s="39"/>
      <c r="L89" s="4" t="str">
        <f>IF(E11= "","",E11)</f>
        <v>Mesto Spišská Stará Ves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1" t="str">
        <f>IF(E17="","",E17)</f>
        <v xml:space="preserve">Ing. Jozef Trebuňa </v>
      </c>
      <c r="AN89" s="4"/>
      <c r="AO89" s="4"/>
      <c r="AP89" s="4"/>
      <c r="AQ89" s="39"/>
      <c r="AR89" s="40"/>
      <c r="AS89" s="72" t="s">
        <v>58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9"/>
    </row>
    <row r="90" s="2" customFormat="1" ht="15.15" customHeight="1">
      <c r="A90" s="39"/>
      <c r="B90" s="40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4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1" t="str">
        <f>IF(E20="","",E20)</f>
        <v xml:space="preserve">Ing. Jozef Trebuňa </v>
      </c>
      <c r="AN90" s="4"/>
      <c r="AO90" s="4"/>
      <c r="AP90" s="4"/>
      <c r="AQ90" s="39"/>
      <c r="AR90" s="40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9"/>
    </row>
    <row r="91" s="2" customFormat="1" ht="10.8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9"/>
    </row>
    <row r="92" s="2" customFormat="1" ht="29.28" customHeight="1">
      <c r="A92" s="39"/>
      <c r="B92" s="40"/>
      <c r="C92" s="80" t="s">
        <v>59</v>
      </c>
      <c r="D92" s="81"/>
      <c r="E92" s="81"/>
      <c r="F92" s="81"/>
      <c r="G92" s="81"/>
      <c r="H92" s="82"/>
      <c r="I92" s="83" t="s">
        <v>60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61</v>
      </c>
      <c r="AH92" s="81"/>
      <c r="AI92" s="81"/>
      <c r="AJ92" s="81"/>
      <c r="AK92" s="81"/>
      <c r="AL92" s="81"/>
      <c r="AM92" s="81"/>
      <c r="AN92" s="83" t="s">
        <v>62</v>
      </c>
      <c r="AO92" s="81"/>
      <c r="AP92" s="85"/>
      <c r="AQ92" s="86" t="s">
        <v>63</v>
      </c>
      <c r="AR92" s="40"/>
      <c r="AS92" s="87" t="s">
        <v>64</v>
      </c>
      <c r="AT92" s="88" t="s">
        <v>65</v>
      </c>
      <c r="AU92" s="88" t="s">
        <v>66</v>
      </c>
      <c r="AV92" s="88" t="s">
        <v>67</v>
      </c>
      <c r="AW92" s="88" t="s">
        <v>68</v>
      </c>
      <c r="AX92" s="88" t="s">
        <v>69</v>
      </c>
      <c r="AY92" s="88" t="s">
        <v>70</v>
      </c>
      <c r="AZ92" s="88" t="s">
        <v>71</v>
      </c>
      <c r="BA92" s="88" t="s">
        <v>72</v>
      </c>
      <c r="BB92" s="88" t="s">
        <v>73</v>
      </c>
      <c r="BC92" s="88" t="s">
        <v>74</v>
      </c>
      <c r="BD92" s="89" t="s">
        <v>75</v>
      </c>
      <c r="BE92" s="39"/>
    </row>
    <row r="93" s="2" customFormat="1" ht="10.8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9"/>
    </row>
    <row r="94" s="6" customFormat="1" ht="32.4" customHeight="1">
      <c r="A94" s="6"/>
      <c r="B94" s="93"/>
      <c r="C94" s="94" t="s">
        <v>76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ROUND(AZ94*L32,2)</f>
        <v>0</v>
      </c>
      <c r="AW94" s="100">
        <f>ROUND(BA94*L33,2)</f>
        <v>0</v>
      </c>
      <c r="AX94" s="100">
        <f>ROUND(BB94*L32,2)</f>
        <v>0</v>
      </c>
      <c r="AY94" s="100">
        <f>ROUND(BC94*L33,2)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77</v>
      </c>
      <c r="BT94" s="103" t="s">
        <v>78</v>
      </c>
      <c r="BV94" s="103" t="s">
        <v>79</v>
      </c>
      <c r="BW94" s="103" t="s">
        <v>4</v>
      </c>
      <c r="BX94" s="103" t="s">
        <v>80</v>
      </c>
      <c r="CL94" s="103" t="s">
        <v>1</v>
      </c>
    </row>
    <row r="95" s="7" customFormat="1" ht="50.25" customHeight="1">
      <c r="A95" s="104" t="s">
        <v>81</v>
      </c>
      <c r="B95" s="105"/>
      <c r="C95" s="106"/>
      <c r="D95" s="107" t="s">
        <v>12</v>
      </c>
      <c r="E95" s="107"/>
      <c r="F95" s="107"/>
      <c r="G95" s="107"/>
      <c r="H95" s="107"/>
      <c r="I95" s="108"/>
      <c r="J95" s="107" t="s">
        <v>15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'06042021 - REVITALIZÁCIA 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82</v>
      </c>
      <c r="AR95" s="105"/>
      <c r="AS95" s="111">
        <v>0</v>
      </c>
      <c r="AT95" s="112">
        <f>ROUND(SUM(AV95:AW95),2)</f>
        <v>0</v>
      </c>
      <c r="AU95" s="113">
        <f>'06042021 - REVITALIZÁCIA ...'!P137</f>
        <v>0</v>
      </c>
      <c r="AV95" s="112">
        <f>'06042021 - REVITALIZÁCIA ...'!J33</f>
        <v>0</v>
      </c>
      <c r="AW95" s="112">
        <f>'06042021 - REVITALIZÁCIA ...'!J34</f>
        <v>0</v>
      </c>
      <c r="AX95" s="112">
        <f>'06042021 - REVITALIZÁCIA ...'!J35</f>
        <v>0</v>
      </c>
      <c r="AY95" s="112">
        <f>'06042021 - REVITALIZÁCIA ...'!J36</f>
        <v>0</v>
      </c>
      <c r="AZ95" s="112">
        <f>'06042021 - REVITALIZÁCIA ...'!F33</f>
        <v>0</v>
      </c>
      <c r="BA95" s="112">
        <f>'06042021 - REVITALIZÁCIA ...'!F34</f>
        <v>0</v>
      </c>
      <c r="BB95" s="112">
        <f>'06042021 - REVITALIZÁCIA ...'!F35</f>
        <v>0</v>
      </c>
      <c r="BC95" s="112">
        <f>'06042021 - REVITALIZÁCIA ...'!F36</f>
        <v>0</v>
      </c>
      <c r="BD95" s="114">
        <f>'06042021 - REVITALIZÁCIA ...'!F37</f>
        <v>0</v>
      </c>
      <c r="BE95" s="7"/>
      <c r="BT95" s="115" t="s">
        <v>83</v>
      </c>
      <c r="BU95" s="115" t="s">
        <v>84</v>
      </c>
      <c r="BV95" s="115" t="s">
        <v>79</v>
      </c>
      <c r="BW95" s="115" t="s">
        <v>4</v>
      </c>
      <c r="BX95" s="115" t="s">
        <v>80</v>
      </c>
      <c r="CL95" s="115" t="s">
        <v>1</v>
      </c>
    </row>
    <row r="96">
      <c r="B96" s="21"/>
      <c r="AR96" s="21"/>
    </row>
    <row r="97" s="2" customFormat="1" ht="30" customHeight="1">
      <c r="A97" s="39"/>
      <c r="B97" s="40"/>
      <c r="C97" s="94" t="s">
        <v>85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97">
        <f>ROUND(SUM(AG98:AG101), 2)</f>
        <v>0</v>
      </c>
      <c r="AH97" s="97"/>
      <c r="AI97" s="97"/>
      <c r="AJ97" s="97"/>
      <c r="AK97" s="97"/>
      <c r="AL97" s="97"/>
      <c r="AM97" s="97"/>
      <c r="AN97" s="97">
        <f>ROUND(SUM(AN98:AN101), 2)</f>
        <v>0</v>
      </c>
      <c r="AO97" s="97"/>
      <c r="AP97" s="97"/>
      <c r="AQ97" s="116"/>
      <c r="AR97" s="40"/>
      <c r="AS97" s="87" t="s">
        <v>86</v>
      </c>
      <c r="AT97" s="88" t="s">
        <v>87</v>
      </c>
      <c r="AU97" s="88" t="s">
        <v>42</v>
      </c>
      <c r="AV97" s="89" t="s">
        <v>65</v>
      </c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19.92" customHeight="1">
      <c r="A98" s="39"/>
      <c r="B98" s="40"/>
      <c r="C98" s="39"/>
      <c r="D98" s="117" t="s">
        <v>88</v>
      </c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39"/>
      <c r="AD98" s="39"/>
      <c r="AE98" s="39"/>
      <c r="AF98" s="39"/>
      <c r="AG98" s="118">
        <f>ROUND(AG94 * AS98, 2)</f>
        <v>0</v>
      </c>
      <c r="AH98" s="119"/>
      <c r="AI98" s="119"/>
      <c r="AJ98" s="119"/>
      <c r="AK98" s="119"/>
      <c r="AL98" s="119"/>
      <c r="AM98" s="119"/>
      <c r="AN98" s="119">
        <f>ROUND(AG98 + AV98, 2)</f>
        <v>0</v>
      </c>
      <c r="AO98" s="119"/>
      <c r="AP98" s="119"/>
      <c r="AQ98" s="39"/>
      <c r="AR98" s="40"/>
      <c r="AS98" s="120">
        <v>0</v>
      </c>
      <c r="AT98" s="121" t="s">
        <v>89</v>
      </c>
      <c r="AU98" s="121" t="s">
        <v>43</v>
      </c>
      <c r="AV98" s="122">
        <f>ROUND(IF(AU98="základná",AG98*L32,IF(AU98="znížená",AG98*L33,0)), 2)</f>
        <v>0</v>
      </c>
      <c r="AW98" s="39"/>
      <c r="AX98" s="39"/>
      <c r="AY98" s="39"/>
      <c r="AZ98" s="39"/>
      <c r="BA98" s="39"/>
      <c r="BB98" s="39"/>
      <c r="BC98" s="39"/>
      <c r="BD98" s="39"/>
      <c r="BE98" s="39"/>
      <c r="BV98" s="18" t="s">
        <v>90</v>
      </c>
      <c r="BY98" s="123">
        <f>IF(AU98="základná",AV98,0)</f>
        <v>0</v>
      </c>
      <c r="BZ98" s="123">
        <f>IF(AU98="znížená",AV98,0)</f>
        <v>0</v>
      </c>
      <c r="CA98" s="123">
        <v>0</v>
      </c>
      <c r="CB98" s="123">
        <v>0</v>
      </c>
      <c r="CC98" s="123">
        <v>0</v>
      </c>
      <c r="CD98" s="123">
        <f>IF(AU98="základná",AG98,0)</f>
        <v>0</v>
      </c>
      <c r="CE98" s="123">
        <f>IF(AU98="znížená",AG98,0)</f>
        <v>0</v>
      </c>
      <c r="CF98" s="123">
        <f>IF(AU98="zákl. prenesená",AG98,0)</f>
        <v>0</v>
      </c>
      <c r="CG98" s="123">
        <f>IF(AU98="zníž. prenesená",AG98,0)</f>
        <v>0</v>
      </c>
      <c r="CH98" s="123">
        <f>IF(AU98="nulová",AG98,0)</f>
        <v>0</v>
      </c>
      <c r="CI98" s="18">
        <f>IF(AU98="základná",1,IF(AU98="znížená",2,IF(AU98="zákl. prenesená",4,IF(AU98="zníž. prenesená",5,3))))</f>
        <v>1</v>
      </c>
      <c r="CJ98" s="18">
        <f>IF(AT98="stavebná časť",1,IF(AT98="investičná časť",2,3))</f>
        <v>1</v>
      </c>
      <c r="CK98" s="18" t="str">
        <f>IF(D98="Vyplň vlastné","","x")</f>
        <v>x</v>
      </c>
    </row>
    <row r="99" s="2" customFormat="1" ht="19.92" customHeight="1">
      <c r="A99" s="39"/>
      <c r="B99" s="40"/>
      <c r="C99" s="39"/>
      <c r="D99" s="124" t="s">
        <v>91</v>
      </c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39"/>
      <c r="AD99" s="39"/>
      <c r="AE99" s="39"/>
      <c r="AF99" s="39"/>
      <c r="AG99" s="118">
        <f>ROUND(AG94 * AS99, 2)</f>
        <v>0</v>
      </c>
      <c r="AH99" s="119"/>
      <c r="AI99" s="119"/>
      <c r="AJ99" s="119"/>
      <c r="AK99" s="119"/>
      <c r="AL99" s="119"/>
      <c r="AM99" s="119"/>
      <c r="AN99" s="119">
        <f>ROUND(AG99 + AV99, 2)</f>
        <v>0</v>
      </c>
      <c r="AO99" s="119"/>
      <c r="AP99" s="119"/>
      <c r="AQ99" s="39"/>
      <c r="AR99" s="40"/>
      <c r="AS99" s="120">
        <v>0</v>
      </c>
      <c r="AT99" s="121" t="s">
        <v>89</v>
      </c>
      <c r="AU99" s="121" t="s">
        <v>43</v>
      </c>
      <c r="AV99" s="122">
        <f>ROUND(IF(AU99="základná",AG99*L32,IF(AU99="znížená",AG99*L33,0)), 2)</f>
        <v>0</v>
      </c>
      <c r="AW99" s="39"/>
      <c r="AX99" s="39"/>
      <c r="AY99" s="39"/>
      <c r="AZ99" s="39"/>
      <c r="BA99" s="39"/>
      <c r="BB99" s="39"/>
      <c r="BC99" s="39"/>
      <c r="BD99" s="39"/>
      <c r="BE99" s="39"/>
      <c r="BV99" s="18" t="s">
        <v>92</v>
      </c>
      <c r="BY99" s="123">
        <f>IF(AU99="základná",AV99,0)</f>
        <v>0</v>
      </c>
      <c r="BZ99" s="123">
        <f>IF(AU99="znížená",AV99,0)</f>
        <v>0</v>
      </c>
      <c r="CA99" s="123">
        <v>0</v>
      </c>
      <c r="CB99" s="123">
        <v>0</v>
      </c>
      <c r="CC99" s="123">
        <v>0</v>
      </c>
      <c r="CD99" s="123">
        <f>IF(AU99="základná",AG99,0)</f>
        <v>0</v>
      </c>
      <c r="CE99" s="123">
        <f>IF(AU99="znížená",AG99,0)</f>
        <v>0</v>
      </c>
      <c r="CF99" s="123">
        <f>IF(AU99="zákl. prenesená",AG99,0)</f>
        <v>0</v>
      </c>
      <c r="CG99" s="123">
        <f>IF(AU99="zníž. prenesená",AG99,0)</f>
        <v>0</v>
      </c>
      <c r="CH99" s="123">
        <f>IF(AU99="nulová",AG99,0)</f>
        <v>0</v>
      </c>
      <c r="CI99" s="18">
        <f>IF(AU99="základná",1,IF(AU99="znížená",2,IF(AU99="zákl. prenesená",4,IF(AU99="zníž. prenesená",5,3))))</f>
        <v>1</v>
      </c>
      <c r="CJ99" s="18">
        <f>IF(AT99="stavebná časť",1,IF(AT99="investičná časť",2,3))</f>
        <v>1</v>
      </c>
      <c r="CK99" s="18" t="str">
        <f>IF(D99="Vyplň vlastné","","x")</f>
        <v/>
      </c>
    </row>
    <row r="100" s="2" customFormat="1" ht="19.92" customHeight="1">
      <c r="A100" s="39"/>
      <c r="B100" s="40"/>
      <c r="C100" s="39"/>
      <c r="D100" s="124" t="s">
        <v>91</v>
      </c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39"/>
      <c r="AD100" s="39"/>
      <c r="AE100" s="39"/>
      <c r="AF100" s="39"/>
      <c r="AG100" s="118">
        <f>ROUND(AG94 * AS100, 2)</f>
        <v>0</v>
      </c>
      <c r="AH100" s="119"/>
      <c r="AI100" s="119"/>
      <c r="AJ100" s="119"/>
      <c r="AK100" s="119"/>
      <c r="AL100" s="119"/>
      <c r="AM100" s="119"/>
      <c r="AN100" s="119">
        <f>ROUND(AG100 + AV100, 2)</f>
        <v>0</v>
      </c>
      <c r="AO100" s="119"/>
      <c r="AP100" s="119"/>
      <c r="AQ100" s="39"/>
      <c r="AR100" s="40"/>
      <c r="AS100" s="120">
        <v>0</v>
      </c>
      <c r="AT100" s="121" t="s">
        <v>89</v>
      </c>
      <c r="AU100" s="121" t="s">
        <v>43</v>
      </c>
      <c r="AV100" s="122">
        <f>ROUND(IF(AU100="základná",AG100*L32,IF(AU100="znížená",AG100*L33,0)), 2)</f>
        <v>0</v>
      </c>
      <c r="AW100" s="39"/>
      <c r="AX100" s="39"/>
      <c r="AY100" s="39"/>
      <c r="AZ100" s="39"/>
      <c r="BA100" s="39"/>
      <c r="BB100" s="39"/>
      <c r="BC100" s="39"/>
      <c r="BD100" s="39"/>
      <c r="BE100" s="39"/>
      <c r="BV100" s="18" t="s">
        <v>92</v>
      </c>
      <c r="BY100" s="123">
        <f>IF(AU100="základná",AV100,0)</f>
        <v>0</v>
      </c>
      <c r="BZ100" s="123">
        <f>IF(AU100="znížená",AV100,0)</f>
        <v>0</v>
      </c>
      <c r="CA100" s="123">
        <v>0</v>
      </c>
      <c r="CB100" s="123">
        <v>0</v>
      </c>
      <c r="CC100" s="123">
        <v>0</v>
      </c>
      <c r="CD100" s="123">
        <f>IF(AU100="základná",AG100,0)</f>
        <v>0</v>
      </c>
      <c r="CE100" s="123">
        <f>IF(AU100="znížená",AG100,0)</f>
        <v>0</v>
      </c>
      <c r="CF100" s="123">
        <f>IF(AU100="zákl. prenesená",AG100,0)</f>
        <v>0</v>
      </c>
      <c r="CG100" s="123">
        <f>IF(AU100="zníž. prenesená",AG100,0)</f>
        <v>0</v>
      </c>
      <c r="CH100" s="123">
        <f>IF(AU100="nulová",AG100,0)</f>
        <v>0</v>
      </c>
      <c r="CI100" s="18">
        <f>IF(AU100="základná",1,IF(AU100="znížená",2,IF(AU100="zákl. prenesená",4,IF(AU100="zníž. prenesená",5,3))))</f>
        <v>1</v>
      </c>
      <c r="CJ100" s="18">
        <f>IF(AT100="stavebná časť",1,IF(AT100="investičná časť",2,3))</f>
        <v>1</v>
      </c>
      <c r="CK100" s="18" t="str">
        <f>IF(D100="Vyplň vlastné","","x")</f>
        <v/>
      </c>
    </row>
    <row r="101" s="2" customFormat="1" ht="19.92" customHeight="1">
      <c r="A101" s="39"/>
      <c r="B101" s="40"/>
      <c r="C101" s="39"/>
      <c r="D101" s="124" t="s">
        <v>91</v>
      </c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39"/>
      <c r="AD101" s="39"/>
      <c r="AE101" s="39"/>
      <c r="AF101" s="39"/>
      <c r="AG101" s="118">
        <f>ROUND(AG94 * AS101, 2)</f>
        <v>0</v>
      </c>
      <c r="AH101" s="119"/>
      <c r="AI101" s="119"/>
      <c r="AJ101" s="119"/>
      <c r="AK101" s="119"/>
      <c r="AL101" s="119"/>
      <c r="AM101" s="119"/>
      <c r="AN101" s="119">
        <f>ROUND(AG101 + AV101, 2)</f>
        <v>0</v>
      </c>
      <c r="AO101" s="119"/>
      <c r="AP101" s="119"/>
      <c r="AQ101" s="39"/>
      <c r="AR101" s="40"/>
      <c r="AS101" s="125">
        <v>0</v>
      </c>
      <c r="AT101" s="126" t="s">
        <v>89</v>
      </c>
      <c r="AU101" s="126" t="s">
        <v>43</v>
      </c>
      <c r="AV101" s="127">
        <f>ROUND(IF(AU101="základná",AG101*L32,IF(AU101="znížená",AG101*L33,0)), 2)</f>
        <v>0</v>
      </c>
      <c r="AW101" s="39"/>
      <c r="AX101" s="39"/>
      <c r="AY101" s="39"/>
      <c r="AZ101" s="39"/>
      <c r="BA101" s="39"/>
      <c r="BB101" s="39"/>
      <c r="BC101" s="39"/>
      <c r="BD101" s="39"/>
      <c r="BE101" s="39"/>
      <c r="BV101" s="18" t="s">
        <v>92</v>
      </c>
      <c r="BY101" s="123">
        <f>IF(AU101="základná",AV101,0)</f>
        <v>0</v>
      </c>
      <c r="BZ101" s="123">
        <f>IF(AU101="znížená",AV101,0)</f>
        <v>0</v>
      </c>
      <c r="CA101" s="123">
        <v>0</v>
      </c>
      <c r="CB101" s="123">
        <v>0</v>
      </c>
      <c r="CC101" s="123">
        <v>0</v>
      </c>
      <c r="CD101" s="123">
        <f>IF(AU101="základná",AG101,0)</f>
        <v>0</v>
      </c>
      <c r="CE101" s="123">
        <f>IF(AU101="znížená",AG101,0)</f>
        <v>0</v>
      </c>
      <c r="CF101" s="123">
        <f>IF(AU101="zákl. prenesená",AG101,0)</f>
        <v>0</v>
      </c>
      <c r="CG101" s="123">
        <f>IF(AU101="zníž. prenesená",AG101,0)</f>
        <v>0</v>
      </c>
      <c r="CH101" s="123">
        <f>IF(AU101="nulová",AG101,0)</f>
        <v>0</v>
      </c>
      <c r="CI101" s="18">
        <f>IF(AU101="základná",1,IF(AU101="znížená",2,IF(AU101="zákl. prenesená",4,IF(AU101="zníž. prenesená",5,3))))</f>
        <v>1</v>
      </c>
      <c r="CJ101" s="18">
        <f>IF(AT101="stavebná časť",1,IF(AT101="investičná časť",2,3))</f>
        <v>1</v>
      </c>
      <c r="CK101" s="18" t="str">
        <f>IF(D101="Vyplň vlastné","","x")</f>
        <v/>
      </c>
    </row>
    <row r="102" s="2" customFormat="1" ht="10.8" customHeight="1">
      <c r="A102" s="39"/>
      <c r="B102" s="4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30" customHeight="1">
      <c r="A103" s="39"/>
      <c r="B103" s="40"/>
      <c r="C103" s="128" t="s">
        <v>93</v>
      </c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30">
        <f>ROUND(AG94 + AG97, 2)</f>
        <v>0</v>
      </c>
      <c r="AH103" s="130"/>
      <c r="AI103" s="130"/>
      <c r="AJ103" s="130"/>
      <c r="AK103" s="130"/>
      <c r="AL103" s="130"/>
      <c r="AM103" s="130"/>
      <c r="AN103" s="130">
        <f>ROUND(AN94 + AN97, 2)</f>
        <v>0</v>
      </c>
      <c r="AO103" s="130"/>
      <c r="AP103" s="130"/>
      <c r="AQ103" s="129"/>
      <c r="AR103" s="40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40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mergeCells count="60">
    <mergeCell ref="L85:AO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é sú hodnoty základná, znížená, nulová." sqref="AU97:AU101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>
      <formula1>"stavebná časť, technologická časť, investičná časť"</formula1>
    </dataValidation>
  </dataValidations>
  <hyperlinks>
    <hyperlink ref="A95" location="'06042021 - REVITALIZÁCI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="1" customFormat="1" ht="24.96" customHeight="1">
      <c r="B4" s="21"/>
      <c r="D4" s="22" t="s">
        <v>94</v>
      </c>
      <c r="L4" s="21"/>
      <c r="M4" s="131" t="s">
        <v>9</v>
      </c>
      <c r="AT4" s="18" t="s">
        <v>3</v>
      </c>
    </row>
    <row r="5" s="1" customFormat="1" ht="6.96" customHeight="1">
      <c r="B5" s="21"/>
      <c r="L5" s="21"/>
    </row>
    <row r="6" s="2" customFormat="1" ht="12" customHeight="1">
      <c r="A6" s="39"/>
      <c r="B6" s="40"/>
      <c r="C6" s="39"/>
      <c r="D6" s="31" t="s">
        <v>14</v>
      </c>
      <c r="E6" s="39"/>
      <c r="F6" s="39"/>
      <c r="G6" s="39"/>
      <c r="H6" s="39"/>
      <c r="I6" s="39"/>
      <c r="J6" s="39"/>
      <c r="K6" s="39"/>
      <c r="L6" s="56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24.75" customHeight="1">
      <c r="A7" s="39"/>
      <c r="B7" s="40"/>
      <c r="C7" s="39"/>
      <c r="D7" s="39"/>
      <c r="E7" s="68" t="s">
        <v>15</v>
      </c>
      <c r="F7" s="39"/>
      <c r="G7" s="39"/>
      <c r="H7" s="39"/>
      <c r="I7" s="39"/>
      <c r="J7" s="39"/>
      <c r="K7" s="39"/>
      <c r="L7" s="56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0"/>
      <c r="C8" s="39"/>
      <c r="D8" s="39"/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0"/>
      <c r="C9" s="39"/>
      <c r="D9" s="31" t="s">
        <v>16</v>
      </c>
      <c r="E9" s="39"/>
      <c r="F9" s="26" t="s">
        <v>1</v>
      </c>
      <c r="G9" s="39"/>
      <c r="H9" s="39"/>
      <c r="I9" s="31" t="s">
        <v>17</v>
      </c>
      <c r="J9" s="26" t="s">
        <v>1</v>
      </c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1" t="s">
        <v>18</v>
      </c>
      <c r="E10" s="39"/>
      <c r="F10" s="26" t="s">
        <v>19</v>
      </c>
      <c r="G10" s="39"/>
      <c r="H10" s="39"/>
      <c r="I10" s="31" t="s">
        <v>20</v>
      </c>
      <c r="J10" s="70" t="str">
        <f>'Rekapitulácia stavby'!AN8</f>
        <v>6. 4. 2021</v>
      </c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0"/>
      <c r="C11" s="39"/>
      <c r="D11" s="39"/>
      <c r="E11" s="39"/>
      <c r="F11" s="39"/>
      <c r="G11" s="39"/>
      <c r="H11" s="39"/>
      <c r="I11" s="39"/>
      <c r="J11" s="39"/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1" t="s">
        <v>22</v>
      </c>
      <c r="E12" s="39"/>
      <c r="F12" s="39"/>
      <c r="G12" s="39"/>
      <c r="H12" s="39"/>
      <c r="I12" s="31" t="s">
        <v>23</v>
      </c>
      <c r="J12" s="26" t="s">
        <v>24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0"/>
      <c r="C13" s="39"/>
      <c r="D13" s="39"/>
      <c r="E13" s="26" t="s">
        <v>25</v>
      </c>
      <c r="F13" s="39"/>
      <c r="G13" s="39"/>
      <c r="H13" s="39"/>
      <c r="I13" s="31" t="s">
        <v>26</v>
      </c>
      <c r="J13" s="26" t="s">
        <v>1</v>
      </c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1" t="s">
        <v>27</v>
      </c>
      <c r="E15" s="39"/>
      <c r="F15" s="39"/>
      <c r="G15" s="39"/>
      <c r="H15" s="39"/>
      <c r="I15" s="31" t="s">
        <v>23</v>
      </c>
      <c r="J15" s="32" t="str">
        <f>'Rekapitulácia stavby'!AN13</f>
        <v>Vyplň údaj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0"/>
      <c r="C16" s="39"/>
      <c r="D16" s="39"/>
      <c r="E16" s="32" t="str">
        <f>'Rekapitulácia stavby'!E14</f>
        <v>Vyplň údaj</v>
      </c>
      <c r="F16" s="26"/>
      <c r="G16" s="26"/>
      <c r="H16" s="26"/>
      <c r="I16" s="31" t="s">
        <v>26</v>
      </c>
      <c r="J16" s="32" t="str">
        <f>'Rekapitulácia stavby'!AN14</f>
        <v>Vyplň údaj</v>
      </c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1" t="s">
        <v>29</v>
      </c>
      <c r="E18" s="39"/>
      <c r="F18" s="39"/>
      <c r="G18" s="39"/>
      <c r="H18" s="39"/>
      <c r="I18" s="31" t="s">
        <v>23</v>
      </c>
      <c r="J18" s="26" t="s">
        <v>30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6" t="s">
        <v>31</v>
      </c>
      <c r="F19" s="39"/>
      <c r="G19" s="39"/>
      <c r="H19" s="39"/>
      <c r="I19" s="31" t="s">
        <v>26</v>
      </c>
      <c r="J19" s="26" t="s">
        <v>1</v>
      </c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1" t="s">
        <v>34</v>
      </c>
      <c r="E21" s="39"/>
      <c r="F21" s="39"/>
      <c r="G21" s="39"/>
      <c r="H21" s="39"/>
      <c r="I21" s="31" t="s">
        <v>23</v>
      </c>
      <c r="J21" s="26" t="s">
        <v>30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26" t="s">
        <v>31</v>
      </c>
      <c r="F22" s="39"/>
      <c r="G22" s="39"/>
      <c r="H22" s="39"/>
      <c r="I22" s="31" t="s">
        <v>26</v>
      </c>
      <c r="J22" s="26" t="s">
        <v>1</v>
      </c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1" t="s">
        <v>35</v>
      </c>
      <c r="E24" s="39"/>
      <c r="F24" s="39"/>
      <c r="G24" s="39"/>
      <c r="H24" s="39"/>
      <c r="I24" s="39"/>
      <c r="J24" s="39"/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32"/>
      <c r="B25" s="133"/>
      <c r="C25" s="132"/>
      <c r="D25" s="132"/>
      <c r="E25" s="35" t="s">
        <v>1</v>
      </c>
      <c r="F25" s="35"/>
      <c r="G25" s="35"/>
      <c r="H25" s="35"/>
      <c r="I25" s="132"/>
      <c r="J25" s="132"/>
      <c r="K25" s="132"/>
      <c r="L25" s="134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91"/>
      <c r="E27" s="91"/>
      <c r="F27" s="91"/>
      <c r="G27" s="91"/>
      <c r="H27" s="91"/>
      <c r="I27" s="91"/>
      <c r="J27" s="91"/>
      <c r="K27" s="91"/>
      <c r="L27" s="5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4.4" customHeight="1">
      <c r="A28" s="39"/>
      <c r="B28" s="40"/>
      <c r="C28" s="39"/>
      <c r="D28" s="26" t="s">
        <v>95</v>
      </c>
      <c r="E28" s="39"/>
      <c r="F28" s="39"/>
      <c r="G28" s="39"/>
      <c r="H28" s="39"/>
      <c r="I28" s="39"/>
      <c r="J28" s="38">
        <f>J94</f>
        <v>0</v>
      </c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14.4" customHeight="1">
      <c r="A29" s="39"/>
      <c r="B29" s="40"/>
      <c r="C29" s="39"/>
      <c r="D29" s="37" t="s">
        <v>88</v>
      </c>
      <c r="E29" s="39"/>
      <c r="F29" s="39"/>
      <c r="G29" s="39"/>
      <c r="H29" s="39"/>
      <c r="I29" s="39"/>
      <c r="J29" s="38">
        <f>J112</f>
        <v>0</v>
      </c>
      <c r="K29" s="39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35" t="s">
        <v>38</v>
      </c>
      <c r="E30" s="39"/>
      <c r="F30" s="39"/>
      <c r="G30" s="39"/>
      <c r="H30" s="39"/>
      <c r="I30" s="39"/>
      <c r="J30" s="97">
        <f>ROUND(J28 + J29,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36" t="s">
        <v>42</v>
      </c>
      <c r="E33" s="31" t="s">
        <v>43</v>
      </c>
      <c r="F33" s="137">
        <f>ROUND((SUM(BE112:BE119) + SUM(BE137:BE291)),  2)</f>
        <v>0</v>
      </c>
      <c r="G33" s="39"/>
      <c r="H33" s="39"/>
      <c r="I33" s="138">
        <v>0.20000000000000001</v>
      </c>
      <c r="J33" s="137">
        <f>ROUND(((SUM(BE112:BE119) + SUM(BE137:BE291))*I33),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1" t="s">
        <v>44</v>
      </c>
      <c r="F34" s="137">
        <f>ROUND((SUM(BF112:BF119) + SUM(BF137:BF291)),  2)</f>
        <v>0</v>
      </c>
      <c r="G34" s="39"/>
      <c r="H34" s="39"/>
      <c r="I34" s="138">
        <v>0.20000000000000001</v>
      </c>
      <c r="J34" s="137">
        <f>ROUND(((SUM(BF112:BF119) + SUM(BF137:BF291))*I34),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1" t="s">
        <v>45</v>
      </c>
      <c r="F35" s="137">
        <f>ROUND((SUM(BG112:BG119) + SUM(BG137:BG291)),  2)</f>
        <v>0</v>
      </c>
      <c r="G35" s="39"/>
      <c r="H35" s="39"/>
      <c r="I35" s="138">
        <v>0.20000000000000001</v>
      </c>
      <c r="J35" s="137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1" t="s">
        <v>46</v>
      </c>
      <c r="F36" s="137">
        <f>ROUND((SUM(BH112:BH119) + SUM(BH137:BH291)),  2)</f>
        <v>0</v>
      </c>
      <c r="G36" s="39"/>
      <c r="H36" s="39"/>
      <c r="I36" s="138">
        <v>0.20000000000000001</v>
      </c>
      <c r="J36" s="137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1" t="s">
        <v>47</v>
      </c>
      <c r="F37" s="137">
        <f>ROUND((SUM(BI112:BI119) + SUM(BI137:BI291)),  2)</f>
        <v>0</v>
      </c>
      <c r="G37" s="39"/>
      <c r="H37" s="39"/>
      <c r="I37" s="138">
        <v>0</v>
      </c>
      <c r="J37" s="137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9"/>
      <c r="D39" s="139" t="s">
        <v>48</v>
      </c>
      <c r="E39" s="82"/>
      <c r="F39" s="82"/>
      <c r="G39" s="140" t="s">
        <v>49</v>
      </c>
      <c r="H39" s="141" t="s">
        <v>50</v>
      </c>
      <c r="I39" s="82"/>
      <c r="J39" s="142">
        <f>SUM(J30:J37)</f>
        <v>0</v>
      </c>
      <c r="K39" s="143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6"/>
      <c r="D50" s="57" t="s">
        <v>51</v>
      </c>
      <c r="E50" s="58"/>
      <c r="F50" s="58"/>
      <c r="G50" s="57" t="s">
        <v>52</v>
      </c>
      <c r="H50" s="58"/>
      <c r="I50" s="58"/>
      <c r="J50" s="58"/>
      <c r="K50" s="58"/>
      <c r="L50" s="5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0"/>
      <c r="C61" s="39"/>
      <c r="D61" s="59" t="s">
        <v>53</v>
      </c>
      <c r="E61" s="42"/>
      <c r="F61" s="144" t="s">
        <v>54</v>
      </c>
      <c r="G61" s="59" t="s">
        <v>53</v>
      </c>
      <c r="H61" s="42"/>
      <c r="I61" s="42"/>
      <c r="J61" s="145" t="s">
        <v>54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0"/>
      <c r="C65" s="39"/>
      <c r="D65" s="57" t="s">
        <v>55</v>
      </c>
      <c r="E65" s="60"/>
      <c r="F65" s="60"/>
      <c r="G65" s="57" t="s">
        <v>56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0"/>
      <c r="C76" s="39"/>
      <c r="D76" s="59" t="s">
        <v>53</v>
      </c>
      <c r="E76" s="42"/>
      <c r="F76" s="144" t="s">
        <v>54</v>
      </c>
      <c r="G76" s="59" t="s">
        <v>53</v>
      </c>
      <c r="H76" s="42"/>
      <c r="I76" s="42"/>
      <c r="J76" s="145" t="s">
        <v>54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14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75" customHeight="1">
      <c r="A85" s="39"/>
      <c r="B85" s="40"/>
      <c r="C85" s="39"/>
      <c r="D85" s="39"/>
      <c r="E85" s="68" t="str">
        <f>E7</f>
        <v>REVITALIZÁCIA - SPEVNENÉ PLOCHY, PARKOVISKÁ A PREDĹŽENIE BEZBARIÉROVEJ RAMPY - CIZS Spišská Stará Ves</v>
      </c>
      <c r="F85" s="39"/>
      <c r="G85" s="39"/>
      <c r="H85" s="39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1" t="s">
        <v>18</v>
      </c>
      <c r="D87" s="39"/>
      <c r="E87" s="39"/>
      <c r="F87" s="26" t="str">
        <f>F10</f>
        <v>Spišská Stará Ves</v>
      </c>
      <c r="G87" s="39"/>
      <c r="H87" s="39"/>
      <c r="I87" s="31" t="s">
        <v>20</v>
      </c>
      <c r="J87" s="70" t="str">
        <f>IF(J10="","",J10)</f>
        <v>6. 4. 2021</v>
      </c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1" t="s">
        <v>22</v>
      </c>
      <c r="D89" s="39"/>
      <c r="E89" s="39"/>
      <c r="F89" s="26" t="str">
        <f>E13</f>
        <v>Mesto Spišská Stará Ves</v>
      </c>
      <c r="G89" s="39"/>
      <c r="H89" s="39"/>
      <c r="I89" s="31" t="s">
        <v>29</v>
      </c>
      <c r="J89" s="35" t="str">
        <f>E19</f>
        <v xml:space="preserve">Ing. Jozef Trebuňa 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34</v>
      </c>
      <c r="J90" s="35" t="str">
        <f>E22</f>
        <v xml:space="preserve">Ing. Jozef Trebuňa </v>
      </c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46" t="s">
        <v>97</v>
      </c>
      <c r="D92" s="129"/>
      <c r="E92" s="129"/>
      <c r="F92" s="129"/>
      <c r="G92" s="129"/>
      <c r="H92" s="129"/>
      <c r="I92" s="129"/>
      <c r="J92" s="147" t="s">
        <v>98</v>
      </c>
      <c r="K92" s="12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48" t="s">
        <v>99</v>
      </c>
      <c r="D94" s="39"/>
      <c r="E94" s="39"/>
      <c r="F94" s="39"/>
      <c r="G94" s="39"/>
      <c r="H94" s="39"/>
      <c r="I94" s="39"/>
      <c r="J94" s="97">
        <f>J137</f>
        <v>0</v>
      </c>
      <c r="K94" s="39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100</v>
      </c>
    </row>
    <row r="95" s="9" customFormat="1" ht="24.96" customHeight="1">
      <c r="A95" s="9"/>
      <c r="B95" s="149"/>
      <c r="C95" s="9"/>
      <c r="D95" s="150" t="s">
        <v>101</v>
      </c>
      <c r="E95" s="151"/>
      <c r="F95" s="151"/>
      <c r="G95" s="151"/>
      <c r="H95" s="151"/>
      <c r="I95" s="151"/>
      <c r="J95" s="152">
        <f>J138</f>
        <v>0</v>
      </c>
      <c r="K95" s="9"/>
      <c r="L95" s="14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53"/>
      <c r="C96" s="10"/>
      <c r="D96" s="154" t="s">
        <v>102</v>
      </c>
      <c r="E96" s="155"/>
      <c r="F96" s="155"/>
      <c r="G96" s="155"/>
      <c r="H96" s="155"/>
      <c r="I96" s="155"/>
      <c r="J96" s="156">
        <f>J139</f>
        <v>0</v>
      </c>
      <c r="K96" s="10"/>
      <c r="L96" s="15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53"/>
      <c r="C97" s="10"/>
      <c r="D97" s="154" t="s">
        <v>103</v>
      </c>
      <c r="E97" s="155"/>
      <c r="F97" s="155"/>
      <c r="G97" s="155"/>
      <c r="H97" s="155"/>
      <c r="I97" s="155"/>
      <c r="J97" s="156">
        <f>J173</f>
        <v>0</v>
      </c>
      <c r="K97" s="10"/>
      <c r="L97" s="15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53"/>
      <c r="C98" s="10"/>
      <c r="D98" s="154" t="s">
        <v>104</v>
      </c>
      <c r="E98" s="155"/>
      <c r="F98" s="155"/>
      <c r="G98" s="155"/>
      <c r="H98" s="155"/>
      <c r="I98" s="155"/>
      <c r="J98" s="156">
        <f>J182</f>
        <v>0</v>
      </c>
      <c r="K98" s="10"/>
      <c r="L98" s="15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3"/>
      <c r="C99" s="10"/>
      <c r="D99" s="154" t="s">
        <v>105</v>
      </c>
      <c r="E99" s="155"/>
      <c r="F99" s="155"/>
      <c r="G99" s="155"/>
      <c r="H99" s="155"/>
      <c r="I99" s="155"/>
      <c r="J99" s="156">
        <f>J189</f>
        <v>0</v>
      </c>
      <c r="K99" s="10"/>
      <c r="L99" s="15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3"/>
      <c r="C100" s="10"/>
      <c r="D100" s="154" t="s">
        <v>106</v>
      </c>
      <c r="E100" s="155"/>
      <c r="F100" s="155"/>
      <c r="G100" s="155"/>
      <c r="H100" s="155"/>
      <c r="I100" s="155"/>
      <c r="J100" s="156">
        <f>J192</f>
        <v>0</v>
      </c>
      <c r="K100" s="10"/>
      <c r="L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107</v>
      </c>
      <c r="E101" s="155"/>
      <c r="F101" s="155"/>
      <c r="G101" s="155"/>
      <c r="H101" s="155"/>
      <c r="I101" s="155"/>
      <c r="J101" s="156">
        <f>J215</f>
        <v>0</v>
      </c>
      <c r="K101" s="10"/>
      <c r="L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108</v>
      </c>
      <c r="E102" s="155"/>
      <c r="F102" s="155"/>
      <c r="G102" s="155"/>
      <c r="H102" s="155"/>
      <c r="I102" s="155"/>
      <c r="J102" s="156">
        <f>J220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109</v>
      </c>
      <c r="E103" s="155"/>
      <c r="F103" s="155"/>
      <c r="G103" s="155"/>
      <c r="H103" s="155"/>
      <c r="I103" s="155"/>
      <c r="J103" s="156">
        <f>J225</f>
        <v>0</v>
      </c>
      <c r="K103" s="10"/>
      <c r="L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110</v>
      </c>
      <c r="E104" s="155"/>
      <c r="F104" s="155"/>
      <c r="G104" s="155"/>
      <c r="H104" s="155"/>
      <c r="I104" s="155"/>
      <c r="J104" s="156">
        <f>J265</f>
        <v>0</v>
      </c>
      <c r="K104" s="10"/>
      <c r="L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9"/>
      <c r="C105" s="9"/>
      <c r="D105" s="150" t="s">
        <v>111</v>
      </c>
      <c r="E105" s="151"/>
      <c r="F105" s="151"/>
      <c r="G105" s="151"/>
      <c r="H105" s="151"/>
      <c r="I105" s="151"/>
      <c r="J105" s="152">
        <f>J269</f>
        <v>0</v>
      </c>
      <c r="K105" s="9"/>
      <c r="L105" s="14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3"/>
      <c r="C106" s="10"/>
      <c r="D106" s="154" t="s">
        <v>112</v>
      </c>
      <c r="E106" s="155"/>
      <c r="F106" s="155"/>
      <c r="G106" s="155"/>
      <c r="H106" s="155"/>
      <c r="I106" s="155"/>
      <c r="J106" s="156">
        <f>J270</f>
        <v>0</v>
      </c>
      <c r="K106" s="10"/>
      <c r="L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113</v>
      </c>
      <c r="E107" s="155"/>
      <c r="F107" s="155"/>
      <c r="G107" s="155"/>
      <c r="H107" s="155"/>
      <c r="I107" s="155"/>
      <c r="J107" s="156">
        <f>J276</f>
        <v>0</v>
      </c>
      <c r="K107" s="10"/>
      <c r="L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114</v>
      </c>
      <c r="E108" s="155"/>
      <c r="F108" s="155"/>
      <c r="G108" s="155"/>
      <c r="H108" s="155"/>
      <c r="I108" s="155"/>
      <c r="J108" s="156">
        <f>J282</f>
        <v>0</v>
      </c>
      <c r="K108" s="10"/>
      <c r="L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9"/>
      <c r="C109" s="9"/>
      <c r="D109" s="150" t="s">
        <v>115</v>
      </c>
      <c r="E109" s="151"/>
      <c r="F109" s="151"/>
      <c r="G109" s="151"/>
      <c r="H109" s="151"/>
      <c r="I109" s="151"/>
      <c r="J109" s="152">
        <f>J288</f>
        <v>0</v>
      </c>
      <c r="K109" s="9"/>
      <c r="L109" s="14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39"/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148" t="s">
        <v>116</v>
      </c>
      <c r="D112" s="39"/>
      <c r="E112" s="39"/>
      <c r="F112" s="39"/>
      <c r="G112" s="39"/>
      <c r="H112" s="39"/>
      <c r="I112" s="39"/>
      <c r="J112" s="157">
        <f>ROUND(J113 + J114 + J115 + J116 + J117 + J118,2)</f>
        <v>0</v>
      </c>
      <c r="K112" s="39"/>
      <c r="L112" s="56"/>
      <c r="N112" s="158" t="s">
        <v>42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8" customHeight="1">
      <c r="A113" s="39"/>
      <c r="B113" s="159"/>
      <c r="C113" s="160"/>
      <c r="D113" s="124" t="s">
        <v>117</v>
      </c>
      <c r="E113" s="161"/>
      <c r="F113" s="161"/>
      <c r="G113" s="160"/>
      <c r="H113" s="160"/>
      <c r="I113" s="160"/>
      <c r="J113" s="118">
        <v>0</v>
      </c>
      <c r="K113" s="160"/>
      <c r="L113" s="162"/>
      <c r="M113" s="163"/>
      <c r="N113" s="164" t="s">
        <v>44</v>
      </c>
      <c r="O113" s="163"/>
      <c r="P113" s="163"/>
      <c r="Q113" s="163"/>
      <c r="R113" s="163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5" t="s">
        <v>118</v>
      </c>
      <c r="AZ113" s="163"/>
      <c r="BA113" s="163"/>
      <c r="BB113" s="163"/>
      <c r="BC113" s="163"/>
      <c r="BD113" s="163"/>
      <c r="BE113" s="166">
        <f>IF(N113="základná",J113,0)</f>
        <v>0</v>
      </c>
      <c r="BF113" s="166">
        <f>IF(N113="znížená",J113,0)</f>
        <v>0</v>
      </c>
      <c r="BG113" s="166">
        <f>IF(N113="zákl. prenesená",J113,0)</f>
        <v>0</v>
      </c>
      <c r="BH113" s="166">
        <f>IF(N113="zníž. prenesená",J113,0)</f>
        <v>0</v>
      </c>
      <c r="BI113" s="166">
        <f>IF(N113="nulová",J113,0)</f>
        <v>0</v>
      </c>
      <c r="BJ113" s="165" t="s">
        <v>119</v>
      </c>
      <c r="BK113" s="163"/>
      <c r="BL113" s="163"/>
      <c r="BM113" s="163"/>
    </row>
    <row r="114" s="2" customFormat="1" ht="18" customHeight="1">
      <c r="A114" s="39"/>
      <c r="B114" s="159"/>
      <c r="C114" s="160"/>
      <c r="D114" s="124" t="s">
        <v>120</v>
      </c>
      <c r="E114" s="161"/>
      <c r="F114" s="161"/>
      <c r="G114" s="160"/>
      <c r="H114" s="160"/>
      <c r="I114" s="160"/>
      <c r="J114" s="118">
        <v>0</v>
      </c>
      <c r="K114" s="160"/>
      <c r="L114" s="162"/>
      <c r="M114" s="163"/>
      <c r="N114" s="164" t="s">
        <v>44</v>
      </c>
      <c r="O114" s="163"/>
      <c r="P114" s="163"/>
      <c r="Q114" s="163"/>
      <c r="R114" s="163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5" t="s">
        <v>118</v>
      </c>
      <c r="AZ114" s="163"/>
      <c r="BA114" s="163"/>
      <c r="BB114" s="163"/>
      <c r="BC114" s="163"/>
      <c r="BD114" s="163"/>
      <c r="BE114" s="166">
        <f>IF(N114="základná",J114,0)</f>
        <v>0</v>
      </c>
      <c r="BF114" s="166">
        <f>IF(N114="znížená",J114,0)</f>
        <v>0</v>
      </c>
      <c r="BG114" s="166">
        <f>IF(N114="zákl. prenesená",J114,0)</f>
        <v>0</v>
      </c>
      <c r="BH114" s="166">
        <f>IF(N114="zníž. prenesená",J114,0)</f>
        <v>0</v>
      </c>
      <c r="BI114" s="166">
        <f>IF(N114="nulová",J114,0)</f>
        <v>0</v>
      </c>
      <c r="BJ114" s="165" t="s">
        <v>119</v>
      </c>
      <c r="BK114" s="163"/>
      <c r="BL114" s="163"/>
      <c r="BM114" s="163"/>
    </row>
    <row r="115" s="2" customFormat="1" ht="18" customHeight="1">
      <c r="A115" s="39"/>
      <c r="B115" s="159"/>
      <c r="C115" s="160"/>
      <c r="D115" s="124" t="s">
        <v>121</v>
      </c>
      <c r="E115" s="161"/>
      <c r="F115" s="161"/>
      <c r="G115" s="160"/>
      <c r="H115" s="160"/>
      <c r="I115" s="160"/>
      <c r="J115" s="118">
        <v>0</v>
      </c>
      <c r="K115" s="160"/>
      <c r="L115" s="162"/>
      <c r="M115" s="163"/>
      <c r="N115" s="164" t="s">
        <v>44</v>
      </c>
      <c r="O115" s="163"/>
      <c r="P115" s="163"/>
      <c r="Q115" s="163"/>
      <c r="R115" s="163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5" t="s">
        <v>118</v>
      </c>
      <c r="AZ115" s="163"/>
      <c r="BA115" s="163"/>
      <c r="BB115" s="163"/>
      <c r="BC115" s="163"/>
      <c r="BD115" s="163"/>
      <c r="BE115" s="166">
        <f>IF(N115="základná",J115,0)</f>
        <v>0</v>
      </c>
      <c r="BF115" s="166">
        <f>IF(N115="znížená",J115,0)</f>
        <v>0</v>
      </c>
      <c r="BG115" s="166">
        <f>IF(N115="zákl. prenesená",J115,0)</f>
        <v>0</v>
      </c>
      <c r="BH115" s="166">
        <f>IF(N115="zníž. prenesená",J115,0)</f>
        <v>0</v>
      </c>
      <c r="BI115" s="166">
        <f>IF(N115="nulová",J115,0)</f>
        <v>0</v>
      </c>
      <c r="BJ115" s="165" t="s">
        <v>119</v>
      </c>
      <c r="BK115" s="163"/>
      <c r="BL115" s="163"/>
      <c r="BM115" s="163"/>
    </row>
    <row r="116" s="2" customFormat="1" ht="18" customHeight="1">
      <c r="A116" s="39"/>
      <c r="B116" s="159"/>
      <c r="C116" s="160"/>
      <c r="D116" s="124" t="s">
        <v>122</v>
      </c>
      <c r="E116" s="161"/>
      <c r="F116" s="161"/>
      <c r="G116" s="160"/>
      <c r="H116" s="160"/>
      <c r="I116" s="160"/>
      <c r="J116" s="118">
        <v>0</v>
      </c>
      <c r="K116" s="160"/>
      <c r="L116" s="162"/>
      <c r="M116" s="163"/>
      <c r="N116" s="164" t="s">
        <v>44</v>
      </c>
      <c r="O116" s="163"/>
      <c r="P116" s="163"/>
      <c r="Q116" s="163"/>
      <c r="R116" s="163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5" t="s">
        <v>118</v>
      </c>
      <c r="AZ116" s="163"/>
      <c r="BA116" s="163"/>
      <c r="BB116" s="163"/>
      <c r="BC116" s="163"/>
      <c r="BD116" s="163"/>
      <c r="BE116" s="166">
        <f>IF(N116="základná",J116,0)</f>
        <v>0</v>
      </c>
      <c r="BF116" s="166">
        <f>IF(N116="znížená",J116,0)</f>
        <v>0</v>
      </c>
      <c r="BG116" s="166">
        <f>IF(N116="zákl. prenesená",J116,0)</f>
        <v>0</v>
      </c>
      <c r="BH116" s="166">
        <f>IF(N116="zníž. prenesená",J116,0)</f>
        <v>0</v>
      </c>
      <c r="BI116" s="166">
        <f>IF(N116="nulová",J116,0)</f>
        <v>0</v>
      </c>
      <c r="BJ116" s="165" t="s">
        <v>119</v>
      </c>
      <c r="BK116" s="163"/>
      <c r="BL116" s="163"/>
      <c r="BM116" s="163"/>
    </row>
    <row r="117" s="2" customFormat="1" ht="18" customHeight="1">
      <c r="A117" s="39"/>
      <c r="B117" s="159"/>
      <c r="C117" s="160"/>
      <c r="D117" s="124" t="s">
        <v>123</v>
      </c>
      <c r="E117" s="161"/>
      <c r="F117" s="161"/>
      <c r="G117" s="160"/>
      <c r="H117" s="160"/>
      <c r="I117" s="160"/>
      <c r="J117" s="118">
        <v>0</v>
      </c>
      <c r="K117" s="160"/>
      <c r="L117" s="162"/>
      <c r="M117" s="163"/>
      <c r="N117" s="164" t="s">
        <v>44</v>
      </c>
      <c r="O117" s="163"/>
      <c r="P117" s="163"/>
      <c r="Q117" s="163"/>
      <c r="R117" s="163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5" t="s">
        <v>118</v>
      </c>
      <c r="AZ117" s="163"/>
      <c r="BA117" s="163"/>
      <c r="BB117" s="163"/>
      <c r="BC117" s="163"/>
      <c r="BD117" s="163"/>
      <c r="BE117" s="166">
        <f>IF(N117="základná",J117,0)</f>
        <v>0</v>
      </c>
      <c r="BF117" s="166">
        <f>IF(N117="znížená",J117,0)</f>
        <v>0</v>
      </c>
      <c r="BG117" s="166">
        <f>IF(N117="zákl. prenesená",J117,0)</f>
        <v>0</v>
      </c>
      <c r="BH117" s="166">
        <f>IF(N117="zníž. prenesená",J117,0)</f>
        <v>0</v>
      </c>
      <c r="BI117" s="166">
        <f>IF(N117="nulová",J117,0)</f>
        <v>0</v>
      </c>
      <c r="BJ117" s="165" t="s">
        <v>119</v>
      </c>
      <c r="BK117" s="163"/>
      <c r="BL117" s="163"/>
      <c r="BM117" s="163"/>
    </row>
    <row r="118" s="2" customFormat="1" ht="18" customHeight="1">
      <c r="A118" s="39"/>
      <c r="B118" s="159"/>
      <c r="C118" s="160"/>
      <c r="D118" s="161" t="s">
        <v>124</v>
      </c>
      <c r="E118" s="160"/>
      <c r="F118" s="160"/>
      <c r="G118" s="160"/>
      <c r="H118" s="160"/>
      <c r="I118" s="160"/>
      <c r="J118" s="118">
        <f>ROUND(J28*T118,2)</f>
        <v>0</v>
      </c>
      <c r="K118" s="160"/>
      <c r="L118" s="162"/>
      <c r="M118" s="163"/>
      <c r="N118" s="164" t="s">
        <v>44</v>
      </c>
      <c r="O118" s="163"/>
      <c r="P118" s="163"/>
      <c r="Q118" s="163"/>
      <c r="R118" s="163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5" t="s">
        <v>125</v>
      </c>
      <c r="AZ118" s="163"/>
      <c r="BA118" s="163"/>
      <c r="BB118" s="163"/>
      <c r="BC118" s="163"/>
      <c r="BD118" s="163"/>
      <c r="BE118" s="166">
        <f>IF(N118="základná",J118,0)</f>
        <v>0</v>
      </c>
      <c r="BF118" s="166">
        <f>IF(N118="znížená",J118,0)</f>
        <v>0</v>
      </c>
      <c r="BG118" s="166">
        <f>IF(N118="zákl. prenesená",J118,0)</f>
        <v>0</v>
      </c>
      <c r="BH118" s="166">
        <f>IF(N118="zníž. prenesená",J118,0)</f>
        <v>0</v>
      </c>
      <c r="BI118" s="166">
        <f>IF(N118="nulová",J118,0)</f>
        <v>0</v>
      </c>
      <c r="BJ118" s="165" t="s">
        <v>119</v>
      </c>
      <c r="BK118" s="163"/>
      <c r="BL118" s="163"/>
      <c r="BM118" s="163"/>
    </row>
    <row r="119" s="2" customFormat="1">
      <c r="A119" s="39"/>
      <c r="B119" s="40"/>
      <c r="C119" s="39"/>
      <c r="D119" s="39"/>
      <c r="E119" s="39"/>
      <c r="F119" s="39"/>
      <c r="G119" s="39"/>
      <c r="H119" s="39"/>
      <c r="I119" s="39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9.28" customHeight="1">
      <c r="A120" s="39"/>
      <c r="B120" s="40"/>
      <c r="C120" s="128" t="s">
        <v>93</v>
      </c>
      <c r="D120" s="129"/>
      <c r="E120" s="129"/>
      <c r="F120" s="129"/>
      <c r="G120" s="129"/>
      <c r="H120" s="129"/>
      <c r="I120" s="129"/>
      <c r="J120" s="130">
        <f>ROUND(J94+J112,2)</f>
        <v>0</v>
      </c>
      <c r="K120" s="12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56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2" t="s">
        <v>126</v>
      </c>
      <c r="D126" s="39"/>
      <c r="E126" s="39"/>
      <c r="F126" s="39"/>
      <c r="G126" s="39"/>
      <c r="H126" s="39"/>
      <c r="I126" s="39"/>
      <c r="J126" s="39"/>
      <c r="K126" s="39"/>
      <c r="L126" s="56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39"/>
      <c r="D127" s="39"/>
      <c r="E127" s="39"/>
      <c r="F127" s="39"/>
      <c r="G127" s="39"/>
      <c r="H127" s="39"/>
      <c r="I127" s="39"/>
      <c r="J127" s="39"/>
      <c r="K127" s="39"/>
      <c r="L127" s="56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1" t="s">
        <v>14</v>
      </c>
      <c r="D128" s="39"/>
      <c r="E128" s="39"/>
      <c r="F128" s="39"/>
      <c r="G128" s="39"/>
      <c r="H128" s="39"/>
      <c r="I128" s="39"/>
      <c r="J128" s="39"/>
      <c r="K128" s="39"/>
      <c r="L128" s="56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75" customHeight="1">
      <c r="A129" s="39"/>
      <c r="B129" s="40"/>
      <c r="C129" s="39"/>
      <c r="D129" s="39"/>
      <c r="E129" s="68" t="str">
        <f>E7</f>
        <v>REVITALIZÁCIA - SPEVNENÉ PLOCHY, PARKOVISKÁ A PREDĹŽENIE BEZBARIÉROVEJ RAMPY - CIZS Spišská Stará Ves</v>
      </c>
      <c r="F129" s="39"/>
      <c r="G129" s="39"/>
      <c r="H129" s="39"/>
      <c r="I129" s="39"/>
      <c r="J129" s="39"/>
      <c r="K129" s="39"/>
      <c r="L129" s="56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39"/>
      <c r="D130" s="39"/>
      <c r="E130" s="39"/>
      <c r="F130" s="39"/>
      <c r="G130" s="39"/>
      <c r="H130" s="39"/>
      <c r="I130" s="39"/>
      <c r="J130" s="39"/>
      <c r="K130" s="39"/>
      <c r="L130" s="56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1" t="s">
        <v>18</v>
      </c>
      <c r="D131" s="39"/>
      <c r="E131" s="39"/>
      <c r="F131" s="26" t="str">
        <f>F10</f>
        <v>Spišská Stará Ves</v>
      </c>
      <c r="G131" s="39"/>
      <c r="H131" s="39"/>
      <c r="I131" s="31" t="s">
        <v>20</v>
      </c>
      <c r="J131" s="70" t="str">
        <f>IF(J10="","",J10)</f>
        <v>6. 4. 2021</v>
      </c>
      <c r="K131" s="39"/>
      <c r="L131" s="56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39"/>
      <c r="D132" s="39"/>
      <c r="E132" s="39"/>
      <c r="F132" s="39"/>
      <c r="G132" s="39"/>
      <c r="H132" s="39"/>
      <c r="I132" s="39"/>
      <c r="J132" s="39"/>
      <c r="K132" s="39"/>
      <c r="L132" s="56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1" t="s">
        <v>22</v>
      </c>
      <c r="D133" s="39"/>
      <c r="E133" s="39"/>
      <c r="F133" s="26" t="str">
        <f>E13</f>
        <v>Mesto Spišská Stará Ves</v>
      </c>
      <c r="G133" s="39"/>
      <c r="H133" s="39"/>
      <c r="I133" s="31" t="s">
        <v>29</v>
      </c>
      <c r="J133" s="35" t="str">
        <f>E19</f>
        <v xml:space="preserve">Ing. Jozef Trebuňa </v>
      </c>
      <c r="K133" s="39"/>
      <c r="L133" s="56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1" t="s">
        <v>27</v>
      </c>
      <c r="D134" s="39"/>
      <c r="E134" s="39"/>
      <c r="F134" s="26" t="str">
        <f>IF(E16="","",E16)</f>
        <v>Vyplň údaj</v>
      </c>
      <c r="G134" s="39"/>
      <c r="H134" s="39"/>
      <c r="I134" s="31" t="s">
        <v>34</v>
      </c>
      <c r="J134" s="35" t="str">
        <f>E22</f>
        <v xml:space="preserve">Ing. Jozef Trebuňa </v>
      </c>
      <c r="K134" s="39"/>
      <c r="L134" s="56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39"/>
      <c r="D135" s="39"/>
      <c r="E135" s="39"/>
      <c r="F135" s="39"/>
      <c r="G135" s="39"/>
      <c r="H135" s="39"/>
      <c r="I135" s="39"/>
      <c r="J135" s="39"/>
      <c r="K135" s="39"/>
      <c r="L135" s="56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67"/>
      <c r="B136" s="168"/>
      <c r="C136" s="169" t="s">
        <v>127</v>
      </c>
      <c r="D136" s="170" t="s">
        <v>63</v>
      </c>
      <c r="E136" s="170" t="s">
        <v>59</v>
      </c>
      <c r="F136" s="170" t="s">
        <v>60</v>
      </c>
      <c r="G136" s="170" t="s">
        <v>128</v>
      </c>
      <c r="H136" s="170" t="s">
        <v>129</v>
      </c>
      <c r="I136" s="170" t="s">
        <v>130</v>
      </c>
      <c r="J136" s="171" t="s">
        <v>98</v>
      </c>
      <c r="K136" s="172" t="s">
        <v>131</v>
      </c>
      <c r="L136" s="173"/>
      <c r="M136" s="87" t="s">
        <v>1</v>
      </c>
      <c r="N136" s="88" t="s">
        <v>42</v>
      </c>
      <c r="O136" s="88" t="s">
        <v>132</v>
      </c>
      <c r="P136" s="88" t="s">
        <v>133</v>
      </c>
      <c r="Q136" s="88" t="s">
        <v>134</v>
      </c>
      <c r="R136" s="88" t="s">
        <v>135</v>
      </c>
      <c r="S136" s="88" t="s">
        <v>136</v>
      </c>
      <c r="T136" s="89" t="s">
        <v>137</v>
      </c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</row>
    <row r="137" s="2" customFormat="1" ht="22.8" customHeight="1">
      <c r="A137" s="39"/>
      <c r="B137" s="40"/>
      <c r="C137" s="94" t="s">
        <v>95</v>
      </c>
      <c r="D137" s="39"/>
      <c r="E137" s="39"/>
      <c r="F137" s="39"/>
      <c r="G137" s="39"/>
      <c r="H137" s="39"/>
      <c r="I137" s="39"/>
      <c r="J137" s="174">
        <f>BK137</f>
        <v>0</v>
      </c>
      <c r="K137" s="39"/>
      <c r="L137" s="40"/>
      <c r="M137" s="90"/>
      <c r="N137" s="74"/>
      <c r="O137" s="91"/>
      <c r="P137" s="175">
        <f>P138+P269+P288</f>
        <v>0</v>
      </c>
      <c r="Q137" s="91"/>
      <c r="R137" s="175">
        <f>R138+R269+R288</f>
        <v>1118.38200549</v>
      </c>
      <c r="S137" s="91"/>
      <c r="T137" s="176">
        <f>T138+T269+T288</f>
        <v>82.879999999999995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77</v>
      </c>
      <c r="AU137" s="18" t="s">
        <v>100</v>
      </c>
      <c r="BK137" s="177">
        <f>BK138+BK269+BK288</f>
        <v>0</v>
      </c>
    </row>
    <row r="138" s="12" customFormat="1" ht="25.92" customHeight="1">
      <c r="A138" s="12"/>
      <c r="B138" s="178"/>
      <c r="C138" s="12"/>
      <c r="D138" s="179" t="s">
        <v>77</v>
      </c>
      <c r="E138" s="180" t="s">
        <v>138</v>
      </c>
      <c r="F138" s="180" t="s">
        <v>139</v>
      </c>
      <c r="G138" s="12"/>
      <c r="H138" s="12"/>
      <c r="I138" s="181"/>
      <c r="J138" s="182">
        <f>BK138</f>
        <v>0</v>
      </c>
      <c r="K138" s="12"/>
      <c r="L138" s="178"/>
      <c r="M138" s="183"/>
      <c r="N138" s="184"/>
      <c r="O138" s="184"/>
      <c r="P138" s="185">
        <f>P139+P173+P182+P189+P192+P215+P220+P225+P265</f>
        <v>0</v>
      </c>
      <c r="Q138" s="184"/>
      <c r="R138" s="185">
        <f>R139+R173+R182+R189+R192+R215+R220+R225+R265</f>
        <v>1111.20741249</v>
      </c>
      <c r="S138" s="184"/>
      <c r="T138" s="186">
        <f>T139+T173+T182+T189+T192+T215+T220+T225+T265</f>
        <v>82.879999999999995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9" t="s">
        <v>83</v>
      </c>
      <c r="AT138" s="187" t="s">
        <v>77</v>
      </c>
      <c r="AU138" s="187" t="s">
        <v>78</v>
      </c>
      <c r="AY138" s="179" t="s">
        <v>140</v>
      </c>
      <c r="BK138" s="188">
        <f>BK139+BK173+BK182+BK189+BK192+BK215+BK220+BK225+BK265</f>
        <v>0</v>
      </c>
    </row>
    <row r="139" s="12" customFormat="1" ht="22.8" customHeight="1">
      <c r="A139" s="12"/>
      <c r="B139" s="178"/>
      <c r="C139" s="12"/>
      <c r="D139" s="179" t="s">
        <v>77</v>
      </c>
      <c r="E139" s="189" t="s">
        <v>83</v>
      </c>
      <c r="F139" s="189" t="s">
        <v>141</v>
      </c>
      <c r="G139" s="12"/>
      <c r="H139" s="12"/>
      <c r="I139" s="181"/>
      <c r="J139" s="190">
        <f>BK139</f>
        <v>0</v>
      </c>
      <c r="K139" s="12"/>
      <c r="L139" s="178"/>
      <c r="M139" s="183"/>
      <c r="N139" s="184"/>
      <c r="O139" s="184"/>
      <c r="P139" s="185">
        <f>SUM(P140:P172)</f>
        <v>0</v>
      </c>
      <c r="Q139" s="184"/>
      <c r="R139" s="185">
        <f>SUM(R140:R172)</f>
        <v>0.0010200000000000001</v>
      </c>
      <c r="S139" s="184"/>
      <c r="T139" s="186">
        <f>SUM(T140:T172)</f>
        <v>82.879999999999995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9" t="s">
        <v>83</v>
      </c>
      <c r="AT139" s="187" t="s">
        <v>77</v>
      </c>
      <c r="AU139" s="187" t="s">
        <v>83</v>
      </c>
      <c r="AY139" s="179" t="s">
        <v>140</v>
      </c>
      <c r="BK139" s="188">
        <f>SUM(BK140:BK172)</f>
        <v>0</v>
      </c>
    </row>
    <row r="140" s="2" customFormat="1" ht="24.15" customHeight="1">
      <c r="A140" s="39"/>
      <c r="B140" s="159"/>
      <c r="C140" s="191" t="s">
        <v>83</v>
      </c>
      <c r="D140" s="191" t="s">
        <v>142</v>
      </c>
      <c r="E140" s="192" t="s">
        <v>143</v>
      </c>
      <c r="F140" s="193" t="s">
        <v>144</v>
      </c>
      <c r="G140" s="194" t="s">
        <v>145</v>
      </c>
      <c r="H140" s="195">
        <v>6</v>
      </c>
      <c r="I140" s="196"/>
      <c r="J140" s="195">
        <f>ROUND(I140*H140,3)</f>
        <v>0</v>
      </c>
      <c r="K140" s="197"/>
      <c r="L140" s="40"/>
      <c r="M140" s="198" t="s">
        <v>1</v>
      </c>
      <c r="N140" s="199" t="s">
        <v>44</v>
      </c>
      <c r="O140" s="78"/>
      <c r="P140" s="200">
        <f>O140*H140</f>
        <v>0</v>
      </c>
      <c r="Q140" s="200">
        <v>0.00017000000000000001</v>
      </c>
      <c r="R140" s="200">
        <f>Q140*H140</f>
        <v>0.0010200000000000001</v>
      </c>
      <c r="S140" s="200">
        <v>0.254</v>
      </c>
      <c r="T140" s="201">
        <f>S140*H140</f>
        <v>1.524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2" t="s">
        <v>146</v>
      </c>
      <c r="AT140" s="202" t="s">
        <v>142</v>
      </c>
      <c r="AU140" s="202" t="s">
        <v>119</v>
      </c>
      <c r="AY140" s="18" t="s">
        <v>140</v>
      </c>
      <c r="BE140" s="123">
        <f>IF(N140="základná",J140,0)</f>
        <v>0</v>
      </c>
      <c r="BF140" s="123">
        <f>IF(N140="znížená",J140,0)</f>
        <v>0</v>
      </c>
      <c r="BG140" s="123">
        <f>IF(N140="zákl. prenesená",J140,0)</f>
        <v>0</v>
      </c>
      <c r="BH140" s="123">
        <f>IF(N140="zníž. prenesená",J140,0)</f>
        <v>0</v>
      </c>
      <c r="BI140" s="123">
        <f>IF(N140="nulová",J140,0)</f>
        <v>0</v>
      </c>
      <c r="BJ140" s="18" t="s">
        <v>119</v>
      </c>
      <c r="BK140" s="203">
        <f>ROUND(I140*H140,3)</f>
        <v>0</v>
      </c>
      <c r="BL140" s="18" t="s">
        <v>146</v>
      </c>
      <c r="BM140" s="202" t="s">
        <v>147</v>
      </c>
    </row>
    <row r="141" s="13" customFormat="1">
      <c r="A141" s="13"/>
      <c r="B141" s="204"/>
      <c r="C141" s="13"/>
      <c r="D141" s="205" t="s">
        <v>148</v>
      </c>
      <c r="E141" s="206" t="s">
        <v>1</v>
      </c>
      <c r="F141" s="207" t="s">
        <v>149</v>
      </c>
      <c r="G141" s="13"/>
      <c r="H141" s="208">
        <v>6</v>
      </c>
      <c r="I141" s="209"/>
      <c r="J141" s="13"/>
      <c r="K141" s="13"/>
      <c r="L141" s="204"/>
      <c r="M141" s="210"/>
      <c r="N141" s="211"/>
      <c r="O141" s="211"/>
      <c r="P141" s="211"/>
      <c r="Q141" s="211"/>
      <c r="R141" s="211"/>
      <c r="S141" s="211"/>
      <c r="T141" s="21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6" t="s">
        <v>148</v>
      </c>
      <c r="AU141" s="206" t="s">
        <v>119</v>
      </c>
      <c r="AV141" s="13" t="s">
        <v>119</v>
      </c>
      <c r="AW141" s="13" t="s">
        <v>32</v>
      </c>
      <c r="AX141" s="13" t="s">
        <v>83</v>
      </c>
      <c r="AY141" s="206" t="s">
        <v>140</v>
      </c>
    </row>
    <row r="142" s="2" customFormat="1" ht="24.15" customHeight="1">
      <c r="A142" s="39"/>
      <c r="B142" s="159"/>
      <c r="C142" s="191" t="s">
        <v>119</v>
      </c>
      <c r="D142" s="191" t="s">
        <v>142</v>
      </c>
      <c r="E142" s="192" t="s">
        <v>150</v>
      </c>
      <c r="F142" s="193" t="s">
        <v>151</v>
      </c>
      <c r="G142" s="194" t="s">
        <v>152</v>
      </c>
      <c r="H142" s="195">
        <v>36.799999999999997</v>
      </c>
      <c r="I142" s="196"/>
      <c r="J142" s="195">
        <f>ROUND(I142*H142,3)</f>
        <v>0</v>
      </c>
      <c r="K142" s="197"/>
      <c r="L142" s="40"/>
      <c r="M142" s="198" t="s">
        <v>1</v>
      </c>
      <c r="N142" s="199" t="s">
        <v>44</v>
      </c>
      <c r="O142" s="78"/>
      <c r="P142" s="200">
        <f>O142*H142</f>
        <v>0</v>
      </c>
      <c r="Q142" s="200">
        <v>0</v>
      </c>
      <c r="R142" s="200">
        <f>Q142*H142</f>
        <v>0</v>
      </c>
      <c r="S142" s="200">
        <v>0.14499999999999999</v>
      </c>
      <c r="T142" s="201">
        <f>S142*H142</f>
        <v>5.3359999999999994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2" t="s">
        <v>146</v>
      </c>
      <c r="AT142" s="202" t="s">
        <v>142</v>
      </c>
      <c r="AU142" s="202" t="s">
        <v>119</v>
      </c>
      <c r="AY142" s="18" t="s">
        <v>140</v>
      </c>
      <c r="BE142" s="123">
        <f>IF(N142="základná",J142,0)</f>
        <v>0</v>
      </c>
      <c r="BF142" s="123">
        <f>IF(N142="znížená",J142,0)</f>
        <v>0</v>
      </c>
      <c r="BG142" s="123">
        <f>IF(N142="zákl. prenesená",J142,0)</f>
        <v>0</v>
      </c>
      <c r="BH142" s="123">
        <f>IF(N142="zníž. prenesená",J142,0)</f>
        <v>0</v>
      </c>
      <c r="BI142" s="123">
        <f>IF(N142="nulová",J142,0)</f>
        <v>0</v>
      </c>
      <c r="BJ142" s="18" t="s">
        <v>119</v>
      </c>
      <c r="BK142" s="203">
        <f>ROUND(I142*H142,3)</f>
        <v>0</v>
      </c>
      <c r="BL142" s="18" t="s">
        <v>146</v>
      </c>
      <c r="BM142" s="202" t="s">
        <v>153</v>
      </c>
    </row>
    <row r="143" s="13" customFormat="1">
      <c r="A143" s="13"/>
      <c r="B143" s="204"/>
      <c r="C143" s="13"/>
      <c r="D143" s="205" t="s">
        <v>148</v>
      </c>
      <c r="E143" s="206" t="s">
        <v>1</v>
      </c>
      <c r="F143" s="207" t="s">
        <v>154</v>
      </c>
      <c r="G143" s="13"/>
      <c r="H143" s="208">
        <v>36.799999999999997</v>
      </c>
      <c r="I143" s="209"/>
      <c r="J143" s="13"/>
      <c r="K143" s="13"/>
      <c r="L143" s="204"/>
      <c r="M143" s="210"/>
      <c r="N143" s="211"/>
      <c r="O143" s="211"/>
      <c r="P143" s="211"/>
      <c r="Q143" s="211"/>
      <c r="R143" s="211"/>
      <c r="S143" s="211"/>
      <c r="T143" s="21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6" t="s">
        <v>148</v>
      </c>
      <c r="AU143" s="206" t="s">
        <v>119</v>
      </c>
      <c r="AV143" s="13" t="s">
        <v>119</v>
      </c>
      <c r="AW143" s="13" t="s">
        <v>32</v>
      </c>
      <c r="AX143" s="13" t="s">
        <v>78</v>
      </c>
      <c r="AY143" s="206" t="s">
        <v>140</v>
      </c>
    </row>
    <row r="144" s="14" customFormat="1">
      <c r="A144" s="14"/>
      <c r="B144" s="213"/>
      <c r="C144" s="14"/>
      <c r="D144" s="205" t="s">
        <v>148</v>
      </c>
      <c r="E144" s="214" t="s">
        <v>1</v>
      </c>
      <c r="F144" s="215" t="s">
        <v>155</v>
      </c>
      <c r="G144" s="14"/>
      <c r="H144" s="216">
        <v>36.799999999999997</v>
      </c>
      <c r="I144" s="217"/>
      <c r="J144" s="14"/>
      <c r="K144" s="14"/>
      <c r="L144" s="213"/>
      <c r="M144" s="218"/>
      <c r="N144" s="219"/>
      <c r="O144" s="219"/>
      <c r="P144" s="219"/>
      <c r="Q144" s="219"/>
      <c r="R144" s="219"/>
      <c r="S144" s="219"/>
      <c r="T144" s="2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4" t="s">
        <v>148</v>
      </c>
      <c r="AU144" s="214" t="s">
        <v>119</v>
      </c>
      <c r="AV144" s="14" t="s">
        <v>146</v>
      </c>
      <c r="AW144" s="14" t="s">
        <v>32</v>
      </c>
      <c r="AX144" s="14" t="s">
        <v>83</v>
      </c>
      <c r="AY144" s="214" t="s">
        <v>140</v>
      </c>
    </row>
    <row r="145" s="2" customFormat="1" ht="24.15" customHeight="1">
      <c r="A145" s="39"/>
      <c r="B145" s="159"/>
      <c r="C145" s="191" t="s">
        <v>156</v>
      </c>
      <c r="D145" s="191" t="s">
        <v>142</v>
      </c>
      <c r="E145" s="192" t="s">
        <v>157</v>
      </c>
      <c r="F145" s="193" t="s">
        <v>158</v>
      </c>
      <c r="G145" s="194" t="s">
        <v>145</v>
      </c>
      <c r="H145" s="195">
        <v>420</v>
      </c>
      <c r="I145" s="196"/>
      <c r="J145" s="195">
        <f>ROUND(I145*H145,3)</f>
        <v>0</v>
      </c>
      <c r="K145" s="197"/>
      <c r="L145" s="40"/>
      <c r="M145" s="198" t="s">
        <v>1</v>
      </c>
      <c r="N145" s="199" t="s">
        <v>44</v>
      </c>
      <c r="O145" s="78"/>
      <c r="P145" s="200">
        <f>O145*H145</f>
        <v>0</v>
      </c>
      <c r="Q145" s="200">
        <v>0</v>
      </c>
      <c r="R145" s="200">
        <f>Q145*H145</f>
        <v>0</v>
      </c>
      <c r="S145" s="200">
        <v>0.18099999999999999</v>
      </c>
      <c r="T145" s="201">
        <f>S145*H145</f>
        <v>76.019999999999996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2" t="s">
        <v>146</v>
      </c>
      <c r="AT145" s="202" t="s">
        <v>142</v>
      </c>
      <c r="AU145" s="202" t="s">
        <v>119</v>
      </c>
      <c r="AY145" s="18" t="s">
        <v>140</v>
      </c>
      <c r="BE145" s="123">
        <f>IF(N145="základná",J145,0)</f>
        <v>0</v>
      </c>
      <c r="BF145" s="123">
        <f>IF(N145="znížená",J145,0)</f>
        <v>0</v>
      </c>
      <c r="BG145" s="123">
        <f>IF(N145="zákl. prenesená",J145,0)</f>
        <v>0</v>
      </c>
      <c r="BH145" s="123">
        <f>IF(N145="zníž. prenesená",J145,0)</f>
        <v>0</v>
      </c>
      <c r="BI145" s="123">
        <f>IF(N145="nulová",J145,0)</f>
        <v>0</v>
      </c>
      <c r="BJ145" s="18" t="s">
        <v>119</v>
      </c>
      <c r="BK145" s="203">
        <f>ROUND(I145*H145,3)</f>
        <v>0</v>
      </c>
      <c r="BL145" s="18" t="s">
        <v>146</v>
      </c>
      <c r="BM145" s="202" t="s">
        <v>159</v>
      </c>
    </row>
    <row r="146" s="13" customFormat="1">
      <c r="A146" s="13"/>
      <c r="B146" s="204"/>
      <c r="C146" s="13"/>
      <c r="D146" s="205" t="s">
        <v>148</v>
      </c>
      <c r="E146" s="206" t="s">
        <v>1</v>
      </c>
      <c r="F146" s="207" t="s">
        <v>160</v>
      </c>
      <c r="G146" s="13"/>
      <c r="H146" s="208">
        <v>240</v>
      </c>
      <c r="I146" s="209"/>
      <c r="J146" s="13"/>
      <c r="K146" s="13"/>
      <c r="L146" s="204"/>
      <c r="M146" s="210"/>
      <c r="N146" s="211"/>
      <c r="O146" s="211"/>
      <c r="P146" s="211"/>
      <c r="Q146" s="211"/>
      <c r="R146" s="211"/>
      <c r="S146" s="211"/>
      <c r="T146" s="21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6" t="s">
        <v>148</v>
      </c>
      <c r="AU146" s="206" t="s">
        <v>119</v>
      </c>
      <c r="AV146" s="13" t="s">
        <v>119</v>
      </c>
      <c r="AW146" s="13" t="s">
        <v>32</v>
      </c>
      <c r="AX146" s="13" t="s">
        <v>78</v>
      </c>
      <c r="AY146" s="206" t="s">
        <v>140</v>
      </c>
    </row>
    <row r="147" s="13" customFormat="1">
      <c r="A147" s="13"/>
      <c r="B147" s="204"/>
      <c r="C147" s="13"/>
      <c r="D147" s="205" t="s">
        <v>148</v>
      </c>
      <c r="E147" s="206" t="s">
        <v>1</v>
      </c>
      <c r="F147" s="207" t="s">
        <v>161</v>
      </c>
      <c r="G147" s="13"/>
      <c r="H147" s="208">
        <v>180</v>
      </c>
      <c r="I147" s="209"/>
      <c r="J147" s="13"/>
      <c r="K147" s="13"/>
      <c r="L147" s="204"/>
      <c r="M147" s="210"/>
      <c r="N147" s="211"/>
      <c r="O147" s="211"/>
      <c r="P147" s="211"/>
      <c r="Q147" s="211"/>
      <c r="R147" s="211"/>
      <c r="S147" s="211"/>
      <c r="T147" s="21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6" t="s">
        <v>148</v>
      </c>
      <c r="AU147" s="206" t="s">
        <v>119</v>
      </c>
      <c r="AV147" s="13" t="s">
        <v>119</v>
      </c>
      <c r="AW147" s="13" t="s">
        <v>32</v>
      </c>
      <c r="AX147" s="13" t="s">
        <v>78</v>
      </c>
      <c r="AY147" s="206" t="s">
        <v>140</v>
      </c>
    </row>
    <row r="148" s="14" customFormat="1">
      <c r="A148" s="14"/>
      <c r="B148" s="213"/>
      <c r="C148" s="14"/>
      <c r="D148" s="205" t="s">
        <v>148</v>
      </c>
      <c r="E148" s="214" t="s">
        <v>1</v>
      </c>
      <c r="F148" s="215" t="s">
        <v>155</v>
      </c>
      <c r="G148" s="14"/>
      <c r="H148" s="216">
        <v>420</v>
      </c>
      <c r="I148" s="217"/>
      <c r="J148" s="14"/>
      <c r="K148" s="14"/>
      <c r="L148" s="213"/>
      <c r="M148" s="218"/>
      <c r="N148" s="219"/>
      <c r="O148" s="219"/>
      <c r="P148" s="219"/>
      <c r="Q148" s="219"/>
      <c r="R148" s="219"/>
      <c r="S148" s="219"/>
      <c r="T148" s="22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4" t="s">
        <v>148</v>
      </c>
      <c r="AU148" s="214" t="s">
        <v>119</v>
      </c>
      <c r="AV148" s="14" t="s">
        <v>146</v>
      </c>
      <c r="AW148" s="14" t="s">
        <v>32</v>
      </c>
      <c r="AX148" s="14" t="s">
        <v>83</v>
      </c>
      <c r="AY148" s="214" t="s">
        <v>140</v>
      </c>
    </row>
    <row r="149" s="2" customFormat="1" ht="24.15" customHeight="1">
      <c r="A149" s="39"/>
      <c r="B149" s="159"/>
      <c r="C149" s="191" t="s">
        <v>146</v>
      </c>
      <c r="D149" s="191" t="s">
        <v>142</v>
      </c>
      <c r="E149" s="192" t="s">
        <v>162</v>
      </c>
      <c r="F149" s="193" t="s">
        <v>163</v>
      </c>
      <c r="G149" s="194" t="s">
        <v>164</v>
      </c>
      <c r="H149" s="195">
        <v>4.875</v>
      </c>
      <c r="I149" s="196"/>
      <c r="J149" s="195">
        <f>ROUND(I149*H149,3)</f>
        <v>0</v>
      </c>
      <c r="K149" s="197"/>
      <c r="L149" s="40"/>
      <c r="M149" s="198" t="s">
        <v>1</v>
      </c>
      <c r="N149" s="199" t="s">
        <v>44</v>
      </c>
      <c r="O149" s="78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2" t="s">
        <v>146</v>
      </c>
      <c r="AT149" s="202" t="s">
        <v>142</v>
      </c>
      <c r="AU149" s="202" t="s">
        <v>119</v>
      </c>
      <c r="AY149" s="18" t="s">
        <v>140</v>
      </c>
      <c r="BE149" s="123">
        <f>IF(N149="základná",J149,0)</f>
        <v>0</v>
      </c>
      <c r="BF149" s="123">
        <f>IF(N149="znížená",J149,0)</f>
        <v>0</v>
      </c>
      <c r="BG149" s="123">
        <f>IF(N149="zákl. prenesená",J149,0)</f>
        <v>0</v>
      </c>
      <c r="BH149" s="123">
        <f>IF(N149="zníž. prenesená",J149,0)</f>
        <v>0</v>
      </c>
      <c r="BI149" s="123">
        <f>IF(N149="nulová",J149,0)</f>
        <v>0</v>
      </c>
      <c r="BJ149" s="18" t="s">
        <v>119</v>
      </c>
      <c r="BK149" s="203">
        <f>ROUND(I149*H149,3)</f>
        <v>0</v>
      </c>
      <c r="BL149" s="18" t="s">
        <v>146</v>
      </c>
      <c r="BM149" s="202" t="s">
        <v>165</v>
      </c>
    </row>
    <row r="150" s="13" customFormat="1">
      <c r="A150" s="13"/>
      <c r="B150" s="204"/>
      <c r="C150" s="13"/>
      <c r="D150" s="205" t="s">
        <v>148</v>
      </c>
      <c r="E150" s="206" t="s">
        <v>1</v>
      </c>
      <c r="F150" s="207" t="s">
        <v>166</v>
      </c>
      <c r="G150" s="13"/>
      <c r="H150" s="208">
        <v>4.875</v>
      </c>
      <c r="I150" s="209"/>
      <c r="J150" s="13"/>
      <c r="K150" s="13"/>
      <c r="L150" s="204"/>
      <c r="M150" s="210"/>
      <c r="N150" s="211"/>
      <c r="O150" s="211"/>
      <c r="P150" s="211"/>
      <c r="Q150" s="211"/>
      <c r="R150" s="211"/>
      <c r="S150" s="211"/>
      <c r="T150" s="21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6" t="s">
        <v>148</v>
      </c>
      <c r="AU150" s="206" t="s">
        <v>119</v>
      </c>
      <c r="AV150" s="13" t="s">
        <v>119</v>
      </c>
      <c r="AW150" s="13" t="s">
        <v>32</v>
      </c>
      <c r="AX150" s="13" t="s">
        <v>83</v>
      </c>
      <c r="AY150" s="206" t="s">
        <v>140</v>
      </c>
    </row>
    <row r="151" s="2" customFormat="1" ht="24.15" customHeight="1">
      <c r="A151" s="39"/>
      <c r="B151" s="159"/>
      <c r="C151" s="191" t="s">
        <v>167</v>
      </c>
      <c r="D151" s="191" t="s">
        <v>142</v>
      </c>
      <c r="E151" s="192" t="s">
        <v>168</v>
      </c>
      <c r="F151" s="193" t="s">
        <v>169</v>
      </c>
      <c r="G151" s="194" t="s">
        <v>164</v>
      </c>
      <c r="H151" s="195">
        <v>319.46100000000001</v>
      </c>
      <c r="I151" s="196"/>
      <c r="J151" s="195">
        <f>ROUND(I151*H151,3)</f>
        <v>0</v>
      </c>
      <c r="K151" s="197"/>
      <c r="L151" s="40"/>
      <c r="M151" s="198" t="s">
        <v>1</v>
      </c>
      <c r="N151" s="199" t="s">
        <v>44</v>
      </c>
      <c r="O151" s="78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2" t="s">
        <v>146</v>
      </c>
      <c r="AT151" s="202" t="s">
        <v>142</v>
      </c>
      <c r="AU151" s="202" t="s">
        <v>119</v>
      </c>
      <c r="AY151" s="18" t="s">
        <v>140</v>
      </c>
      <c r="BE151" s="123">
        <f>IF(N151="základná",J151,0)</f>
        <v>0</v>
      </c>
      <c r="BF151" s="123">
        <f>IF(N151="znížená",J151,0)</f>
        <v>0</v>
      </c>
      <c r="BG151" s="123">
        <f>IF(N151="zákl. prenesená",J151,0)</f>
        <v>0</v>
      </c>
      <c r="BH151" s="123">
        <f>IF(N151="zníž. prenesená",J151,0)</f>
        <v>0</v>
      </c>
      <c r="BI151" s="123">
        <f>IF(N151="nulová",J151,0)</f>
        <v>0</v>
      </c>
      <c r="BJ151" s="18" t="s">
        <v>119</v>
      </c>
      <c r="BK151" s="203">
        <f>ROUND(I151*H151,3)</f>
        <v>0</v>
      </c>
      <c r="BL151" s="18" t="s">
        <v>146</v>
      </c>
      <c r="BM151" s="202" t="s">
        <v>170</v>
      </c>
    </row>
    <row r="152" s="13" customFormat="1">
      <c r="A152" s="13"/>
      <c r="B152" s="204"/>
      <c r="C152" s="13"/>
      <c r="D152" s="205" t="s">
        <v>148</v>
      </c>
      <c r="E152" s="206" t="s">
        <v>1</v>
      </c>
      <c r="F152" s="207" t="s">
        <v>171</v>
      </c>
      <c r="G152" s="13"/>
      <c r="H152" s="208">
        <v>92.585999999999999</v>
      </c>
      <c r="I152" s="209"/>
      <c r="J152" s="13"/>
      <c r="K152" s="13"/>
      <c r="L152" s="204"/>
      <c r="M152" s="210"/>
      <c r="N152" s="211"/>
      <c r="O152" s="211"/>
      <c r="P152" s="211"/>
      <c r="Q152" s="211"/>
      <c r="R152" s="211"/>
      <c r="S152" s="211"/>
      <c r="T152" s="21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6" t="s">
        <v>148</v>
      </c>
      <c r="AU152" s="206" t="s">
        <v>119</v>
      </c>
      <c r="AV152" s="13" t="s">
        <v>119</v>
      </c>
      <c r="AW152" s="13" t="s">
        <v>32</v>
      </c>
      <c r="AX152" s="13" t="s">
        <v>78</v>
      </c>
      <c r="AY152" s="206" t="s">
        <v>140</v>
      </c>
    </row>
    <row r="153" s="13" customFormat="1">
      <c r="A153" s="13"/>
      <c r="B153" s="204"/>
      <c r="C153" s="13"/>
      <c r="D153" s="205" t="s">
        <v>148</v>
      </c>
      <c r="E153" s="206" t="s">
        <v>1</v>
      </c>
      <c r="F153" s="207" t="s">
        <v>172</v>
      </c>
      <c r="G153" s="13"/>
      <c r="H153" s="208">
        <v>226.875</v>
      </c>
      <c r="I153" s="209"/>
      <c r="J153" s="13"/>
      <c r="K153" s="13"/>
      <c r="L153" s="204"/>
      <c r="M153" s="210"/>
      <c r="N153" s="211"/>
      <c r="O153" s="211"/>
      <c r="P153" s="211"/>
      <c r="Q153" s="211"/>
      <c r="R153" s="211"/>
      <c r="S153" s="211"/>
      <c r="T153" s="21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6" t="s">
        <v>148</v>
      </c>
      <c r="AU153" s="206" t="s">
        <v>119</v>
      </c>
      <c r="AV153" s="13" t="s">
        <v>119</v>
      </c>
      <c r="AW153" s="13" t="s">
        <v>32</v>
      </c>
      <c r="AX153" s="13" t="s">
        <v>78</v>
      </c>
      <c r="AY153" s="206" t="s">
        <v>140</v>
      </c>
    </row>
    <row r="154" s="14" customFormat="1">
      <c r="A154" s="14"/>
      <c r="B154" s="213"/>
      <c r="C154" s="14"/>
      <c r="D154" s="205" t="s">
        <v>148</v>
      </c>
      <c r="E154" s="214" t="s">
        <v>1</v>
      </c>
      <c r="F154" s="215" t="s">
        <v>155</v>
      </c>
      <c r="G154" s="14"/>
      <c r="H154" s="216">
        <v>319.46100000000001</v>
      </c>
      <c r="I154" s="217"/>
      <c r="J154" s="14"/>
      <c r="K154" s="14"/>
      <c r="L154" s="213"/>
      <c r="M154" s="218"/>
      <c r="N154" s="219"/>
      <c r="O154" s="219"/>
      <c r="P154" s="219"/>
      <c r="Q154" s="219"/>
      <c r="R154" s="219"/>
      <c r="S154" s="219"/>
      <c r="T154" s="22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14" t="s">
        <v>148</v>
      </c>
      <c r="AU154" s="214" t="s">
        <v>119</v>
      </c>
      <c r="AV154" s="14" t="s">
        <v>146</v>
      </c>
      <c r="AW154" s="14" t="s">
        <v>32</v>
      </c>
      <c r="AX154" s="14" t="s">
        <v>83</v>
      </c>
      <c r="AY154" s="214" t="s">
        <v>140</v>
      </c>
    </row>
    <row r="155" s="2" customFormat="1" ht="24.15" customHeight="1">
      <c r="A155" s="39"/>
      <c r="B155" s="159"/>
      <c r="C155" s="191" t="s">
        <v>173</v>
      </c>
      <c r="D155" s="191" t="s">
        <v>142</v>
      </c>
      <c r="E155" s="192" t="s">
        <v>174</v>
      </c>
      <c r="F155" s="193" t="s">
        <v>175</v>
      </c>
      <c r="G155" s="194" t="s">
        <v>164</v>
      </c>
      <c r="H155" s="195">
        <v>159.731</v>
      </c>
      <c r="I155" s="196"/>
      <c r="J155" s="195">
        <f>ROUND(I155*H155,3)</f>
        <v>0</v>
      </c>
      <c r="K155" s="197"/>
      <c r="L155" s="40"/>
      <c r="M155" s="198" t="s">
        <v>1</v>
      </c>
      <c r="N155" s="199" t="s">
        <v>44</v>
      </c>
      <c r="O155" s="78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2" t="s">
        <v>146</v>
      </c>
      <c r="AT155" s="202" t="s">
        <v>142</v>
      </c>
      <c r="AU155" s="202" t="s">
        <v>119</v>
      </c>
      <c r="AY155" s="18" t="s">
        <v>140</v>
      </c>
      <c r="BE155" s="123">
        <f>IF(N155="základná",J155,0)</f>
        <v>0</v>
      </c>
      <c r="BF155" s="123">
        <f>IF(N155="znížená",J155,0)</f>
        <v>0</v>
      </c>
      <c r="BG155" s="123">
        <f>IF(N155="zákl. prenesená",J155,0)</f>
        <v>0</v>
      </c>
      <c r="BH155" s="123">
        <f>IF(N155="zníž. prenesená",J155,0)</f>
        <v>0</v>
      </c>
      <c r="BI155" s="123">
        <f>IF(N155="nulová",J155,0)</f>
        <v>0</v>
      </c>
      <c r="BJ155" s="18" t="s">
        <v>119</v>
      </c>
      <c r="BK155" s="203">
        <f>ROUND(I155*H155,3)</f>
        <v>0</v>
      </c>
      <c r="BL155" s="18" t="s">
        <v>146</v>
      </c>
      <c r="BM155" s="202" t="s">
        <v>176</v>
      </c>
    </row>
    <row r="156" s="13" customFormat="1">
      <c r="A156" s="13"/>
      <c r="B156" s="204"/>
      <c r="C156" s="13"/>
      <c r="D156" s="205" t="s">
        <v>148</v>
      </c>
      <c r="E156" s="206" t="s">
        <v>1</v>
      </c>
      <c r="F156" s="207" t="s">
        <v>177</v>
      </c>
      <c r="G156" s="13"/>
      <c r="H156" s="208">
        <v>159.731</v>
      </c>
      <c r="I156" s="209"/>
      <c r="J156" s="13"/>
      <c r="K156" s="13"/>
      <c r="L156" s="204"/>
      <c r="M156" s="210"/>
      <c r="N156" s="211"/>
      <c r="O156" s="211"/>
      <c r="P156" s="211"/>
      <c r="Q156" s="211"/>
      <c r="R156" s="211"/>
      <c r="S156" s="211"/>
      <c r="T156" s="21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6" t="s">
        <v>148</v>
      </c>
      <c r="AU156" s="206" t="s">
        <v>119</v>
      </c>
      <c r="AV156" s="13" t="s">
        <v>119</v>
      </c>
      <c r="AW156" s="13" t="s">
        <v>32</v>
      </c>
      <c r="AX156" s="13" t="s">
        <v>83</v>
      </c>
      <c r="AY156" s="206" t="s">
        <v>140</v>
      </c>
    </row>
    <row r="157" s="2" customFormat="1" ht="14.4" customHeight="1">
      <c r="A157" s="39"/>
      <c r="B157" s="159"/>
      <c r="C157" s="191" t="s">
        <v>178</v>
      </c>
      <c r="D157" s="191" t="s">
        <v>142</v>
      </c>
      <c r="E157" s="192" t="s">
        <v>179</v>
      </c>
      <c r="F157" s="193" t="s">
        <v>180</v>
      </c>
      <c r="G157" s="194" t="s">
        <v>164</v>
      </c>
      <c r="H157" s="195">
        <v>23.954999999999998</v>
      </c>
      <c r="I157" s="196"/>
      <c r="J157" s="195">
        <f>ROUND(I157*H157,3)</f>
        <v>0</v>
      </c>
      <c r="K157" s="197"/>
      <c r="L157" s="40"/>
      <c r="M157" s="198" t="s">
        <v>1</v>
      </c>
      <c r="N157" s="199" t="s">
        <v>44</v>
      </c>
      <c r="O157" s="78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2" t="s">
        <v>146</v>
      </c>
      <c r="AT157" s="202" t="s">
        <v>142</v>
      </c>
      <c r="AU157" s="202" t="s">
        <v>119</v>
      </c>
      <c r="AY157" s="18" t="s">
        <v>140</v>
      </c>
      <c r="BE157" s="123">
        <f>IF(N157="základná",J157,0)</f>
        <v>0</v>
      </c>
      <c r="BF157" s="123">
        <f>IF(N157="znížená",J157,0)</f>
        <v>0</v>
      </c>
      <c r="BG157" s="123">
        <f>IF(N157="zákl. prenesená",J157,0)</f>
        <v>0</v>
      </c>
      <c r="BH157" s="123">
        <f>IF(N157="zníž. prenesená",J157,0)</f>
        <v>0</v>
      </c>
      <c r="BI157" s="123">
        <f>IF(N157="nulová",J157,0)</f>
        <v>0</v>
      </c>
      <c r="BJ157" s="18" t="s">
        <v>119</v>
      </c>
      <c r="BK157" s="203">
        <f>ROUND(I157*H157,3)</f>
        <v>0</v>
      </c>
      <c r="BL157" s="18" t="s">
        <v>146</v>
      </c>
      <c r="BM157" s="202" t="s">
        <v>181</v>
      </c>
    </row>
    <row r="158" s="13" customFormat="1">
      <c r="A158" s="13"/>
      <c r="B158" s="204"/>
      <c r="C158" s="13"/>
      <c r="D158" s="205" t="s">
        <v>148</v>
      </c>
      <c r="E158" s="206" t="s">
        <v>1</v>
      </c>
      <c r="F158" s="207" t="s">
        <v>182</v>
      </c>
      <c r="G158" s="13"/>
      <c r="H158" s="208">
        <v>6.7199999999999998</v>
      </c>
      <c r="I158" s="209"/>
      <c r="J158" s="13"/>
      <c r="K158" s="13"/>
      <c r="L158" s="204"/>
      <c r="M158" s="210"/>
      <c r="N158" s="211"/>
      <c r="O158" s="211"/>
      <c r="P158" s="211"/>
      <c r="Q158" s="211"/>
      <c r="R158" s="211"/>
      <c r="S158" s="211"/>
      <c r="T158" s="21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148</v>
      </c>
      <c r="AU158" s="206" t="s">
        <v>119</v>
      </c>
      <c r="AV158" s="13" t="s">
        <v>119</v>
      </c>
      <c r="AW158" s="13" t="s">
        <v>32</v>
      </c>
      <c r="AX158" s="13" t="s">
        <v>78</v>
      </c>
      <c r="AY158" s="206" t="s">
        <v>140</v>
      </c>
    </row>
    <row r="159" s="13" customFormat="1">
      <c r="A159" s="13"/>
      <c r="B159" s="204"/>
      <c r="C159" s="13"/>
      <c r="D159" s="205" t="s">
        <v>148</v>
      </c>
      <c r="E159" s="206" t="s">
        <v>1</v>
      </c>
      <c r="F159" s="207" t="s">
        <v>183</v>
      </c>
      <c r="G159" s="13"/>
      <c r="H159" s="208">
        <v>17.234999999999999</v>
      </c>
      <c r="I159" s="209"/>
      <c r="J159" s="13"/>
      <c r="K159" s="13"/>
      <c r="L159" s="204"/>
      <c r="M159" s="210"/>
      <c r="N159" s="211"/>
      <c r="O159" s="211"/>
      <c r="P159" s="211"/>
      <c r="Q159" s="211"/>
      <c r="R159" s="211"/>
      <c r="S159" s="211"/>
      <c r="T159" s="21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148</v>
      </c>
      <c r="AU159" s="206" t="s">
        <v>119</v>
      </c>
      <c r="AV159" s="13" t="s">
        <v>119</v>
      </c>
      <c r="AW159" s="13" t="s">
        <v>32</v>
      </c>
      <c r="AX159" s="13" t="s">
        <v>78</v>
      </c>
      <c r="AY159" s="206" t="s">
        <v>140</v>
      </c>
    </row>
    <row r="160" s="14" customFormat="1">
      <c r="A160" s="14"/>
      <c r="B160" s="213"/>
      <c r="C160" s="14"/>
      <c r="D160" s="205" t="s">
        <v>148</v>
      </c>
      <c r="E160" s="214" t="s">
        <v>1</v>
      </c>
      <c r="F160" s="215" t="s">
        <v>155</v>
      </c>
      <c r="G160" s="14"/>
      <c r="H160" s="216">
        <v>23.954999999999998</v>
      </c>
      <c r="I160" s="217"/>
      <c r="J160" s="14"/>
      <c r="K160" s="14"/>
      <c r="L160" s="213"/>
      <c r="M160" s="218"/>
      <c r="N160" s="219"/>
      <c r="O160" s="219"/>
      <c r="P160" s="219"/>
      <c r="Q160" s="219"/>
      <c r="R160" s="219"/>
      <c r="S160" s="219"/>
      <c r="T160" s="22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4" t="s">
        <v>148</v>
      </c>
      <c r="AU160" s="214" t="s">
        <v>119</v>
      </c>
      <c r="AV160" s="14" t="s">
        <v>146</v>
      </c>
      <c r="AW160" s="14" t="s">
        <v>32</v>
      </c>
      <c r="AX160" s="14" t="s">
        <v>83</v>
      </c>
      <c r="AY160" s="214" t="s">
        <v>140</v>
      </c>
    </row>
    <row r="161" s="2" customFormat="1" ht="37.8" customHeight="1">
      <c r="A161" s="39"/>
      <c r="B161" s="159"/>
      <c r="C161" s="191" t="s">
        <v>184</v>
      </c>
      <c r="D161" s="191" t="s">
        <v>142</v>
      </c>
      <c r="E161" s="192" t="s">
        <v>185</v>
      </c>
      <c r="F161" s="193" t="s">
        <v>186</v>
      </c>
      <c r="G161" s="194" t="s">
        <v>164</v>
      </c>
      <c r="H161" s="195">
        <v>11.978</v>
      </c>
      <c r="I161" s="196"/>
      <c r="J161" s="195">
        <f>ROUND(I161*H161,3)</f>
        <v>0</v>
      </c>
      <c r="K161" s="197"/>
      <c r="L161" s="40"/>
      <c r="M161" s="198" t="s">
        <v>1</v>
      </c>
      <c r="N161" s="199" t="s">
        <v>44</v>
      </c>
      <c r="O161" s="78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2" t="s">
        <v>146</v>
      </c>
      <c r="AT161" s="202" t="s">
        <v>142</v>
      </c>
      <c r="AU161" s="202" t="s">
        <v>119</v>
      </c>
      <c r="AY161" s="18" t="s">
        <v>140</v>
      </c>
      <c r="BE161" s="123">
        <f>IF(N161="základná",J161,0)</f>
        <v>0</v>
      </c>
      <c r="BF161" s="123">
        <f>IF(N161="znížená",J161,0)</f>
        <v>0</v>
      </c>
      <c r="BG161" s="123">
        <f>IF(N161="zákl. prenesená",J161,0)</f>
        <v>0</v>
      </c>
      <c r="BH161" s="123">
        <f>IF(N161="zníž. prenesená",J161,0)</f>
        <v>0</v>
      </c>
      <c r="BI161" s="123">
        <f>IF(N161="nulová",J161,0)</f>
        <v>0</v>
      </c>
      <c r="BJ161" s="18" t="s">
        <v>119</v>
      </c>
      <c r="BK161" s="203">
        <f>ROUND(I161*H161,3)</f>
        <v>0</v>
      </c>
      <c r="BL161" s="18" t="s">
        <v>146</v>
      </c>
      <c r="BM161" s="202" t="s">
        <v>187</v>
      </c>
    </row>
    <row r="162" s="13" customFormat="1">
      <c r="A162" s="13"/>
      <c r="B162" s="204"/>
      <c r="C162" s="13"/>
      <c r="D162" s="205" t="s">
        <v>148</v>
      </c>
      <c r="E162" s="206" t="s">
        <v>1</v>
      </c>
      <c r="F162" s="207" t="s">
        <v>188</v>
      </c>
      <c r="G162" s="13"/>
      <c r="H162" s="208">
        <v>11.978</v>
      </c>
      <c r="I162" s="209"/>
      <c r="J162" s="13"/>
      <c r="K162" s="13"/>
      <c r="L162" s="204"/>
      <c r="M162" s="210"/>
      <c r="N162" s="211"/>
      <c r="O162" s="211"/>
      <c r="P162" s="211"/>
      <c r="Q162" s="211"/>
      <c r="R162" s="211"/>
      <c r="S162" s="211"/>
      <c r="T162" s="21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6" t="s">
        <v>148</v>
      </c>
      <c r="AU162" s="206" t="s">
        <v>119</v>
      </c>
      <c r="AV162" s="13" t="s">
        <v>119</v>
      </c>
      <c r="AW162" s="13" t="s">
        <v>32</v>
      </c>
      <c r="AX162" s="13" t="s">
        <v>83</v>
      </c>
      <c r="AY162" s="206" t="s">
        <v>140</v>
      </c>
    </row>
    <row r="163" s="2" customFormat="1" ht="37.8" customHeight="1">
      <c r="A163" s="39"/>
      <c r="B163" s="159"/>
      <c r="C163" s="191" t="s">
        <v>189</v>
      </c>
      <c r="D163" s="191" t="s">
        <v>142</v>
      </c>
      <c r="E163" s="192" t="s">
        <v>190</v>
      </c>
      <c r="F163" s="193" t="s">
        <v>191</v>
      </c>
      <c r="G163" s="194" t="s">
        <v>164</v>
      </c>
      <c r="H163" s="195">
        <v>343.416</v>
      </c>
      <c r="I163" s="196"/>
      <c r="J163" s="195">
        <f>ROUND(I163*H163,3)</f>
        <v>0</v>
      </c>
      <c r="K163" s="197"/>
      <c r="L163" s="40"/>
      <c r="M163" s="198" t="s">
        <v>1</v>
      </c>
      <c r="N163" s="199" t="s">
        <v>44</v>
      </c>
      <c r="O163" s="78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2" t="s">
        <v>146</v>
      </c>
      <c r="AT163" s="202" t="s">
        <v>142</v>
      </c>
      <c r="AU163" s="202" t="s">
        <v>119</v>
      </c>
      <c r="AY163" s="18" t="s">
        <v>140</v>
      </c>
      <c r="BE163" s="123">
        <f>IF(N163="základná",J163,0)</f>
        <v>0</v>
      </c>
      <c r="BF163" s="123">
        <f>IF(N163="znížená",J163,0)</f>
        <v>0</v>
      </c>
      <c r="BG163" s="123">
        <f>IF(N163="zákl. prenesená",J163,0)</f>
        <v>0</v>
      </c>
      <c r="BH163" s="123">
        <f>IF(N163="zníž. prenesená",J163,0)</f>
        <v>0</v>
      </c>
      <c r="BI163" s="123">
        <f>IF(N163="nulová",J163,0)</f>
        <v>0</v>
      </c>
      <c r="BJ163" s="18" t="s">
        <v>119</v>
      </c>
      <c r="BK163" s="203">
        <f>ROUND(I163*H163,3)</f>
        <v>0</v>
      </c>
      <c r="BL163" s="18" t="s">
        <v>146</v>
      </c>
      <c r="BM163" s="202" t="s">
        <v>192</v>
      </c>
    </row>
    <row r="164" s="13" customFormat="1">
      <c r="A164" s="13"/>
      <c r="B164" s="204"/>
      <c r="C164" s="13"/>
      <c r="D164" s="205" t="s">
        <v>148</v>
      </c>
      <c r="E164" s="206" t="s">
        <v>1</v>
      </c>
      <c r="F164" s="207" t="s">
        <v>193</v>
      </c>
      <c r="G164" s="13"/>
      <c r="H164" s="208">
        <v>343.416</v>
      </c>
      <c r="I164" s="209"/>
      <c r="J164" s="13"/>
      <c r="K164" s="13"/>
      <c r="L164" s="204"/>
      <c r="M164" s="210"/>
      <c r="N164" s="211"/>
      <c r="O164" s="211"/>
      <c r="P164" s="211"/>
      <c r="Q164" s="211"/>
      <c r="R164" s="211"/>
      <c r="S164" s="211"/>
      <c r="T164" s="21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6" t="s">
        <v>148</v>
      </c>
      <c r="AU164" s="206" t="s">
        <v>119</v>
      </c>
      <c r="AV164" s="13" t="s">
        <v>119</v>
      </c>
      <c r="AW164" s="13" t="s">
        <v>32</v>
      </c>
      <c r="AX164" s="13" t="s">
        <v>83</v>
      </c>
      <c r="AY164" s="206" t="s">
        <v>140</v>
      </c>
    </row>
    <row r="165" s="2" customFormat="1" ht="14.4" customHeight="1">
      <c r="A165" s="39"/>
      <c r="B165" s="159"/>
      <c r="C165" s="191" t="s">
        <v>194</v>
      </c>
      <c r="D165" s="191" t="s">
        <v>142</v>
      </c>
      <c r="E165" s="192" t="s">
        <v>195</v>
      </c>
      <c r="F165" s="193" t="s">
        <v>196</v>
      </c>
      <c r="G165" s="194" t="s">
        <v>164</v>
      </c>
      <c r="H165" s="195">
        <v>343.416</v>
      </c>
      <c r="I165" s="196"/>
      <c r="J165" s="195">
        <f>ROUND(I165*H165,3)</f>
        <v>0</v>
      </c>
      <c r="K165" s="197"/>
      <c r="L165" s="40"/>
      <c r="M165" s="198" t="s">
        <v>1</v>
      </c>
      <c r="N165" s="199" t="s">
        <v>44</v>
      </c>
      <c r="O165" s="78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2" t="s">
        <v>146</v>
      </c>
      <c r="AT165" s="202" t="s">
        <v>142</v>
      </c>
      <c r="AU165" s="202" t="s">
        <v>119</v>
      </c>
      <c r="AY165" s="18" t="s">
        <v>140</v>
      </c>
      <c r="BE165" s="123">
        <f>IF(N165="základná",J165,0)</f>
        <v>0</v>
      </c>
      <c r="BF165" s="123">
        <f>IF(N165="znížená",J165,0)</f>
        <v>0</v>
      </c>
      <c r="BG165" s="123">
        <f>IF(N165="zákl. prenesená",J165,0)</f>
        <v>0</v>
      </c>
      <c r="BH165" s="123">
        <f>IF(N165="zníž. prenesená",J165,0)</f>
        <v>0</v>
      </c>
      <c r="BI165" s="123">
        <f>IF(N165="nulová",J165,0)</f>
        <v>0</v>
      </c>
      <c r="BJ165" s="18" t="s">
        <v>119</v>
      </c>
      <c r="BK165" s="203">
        <f>ROUND(I165*H165,3)</f>
        <v>0</v>
      </c>
      <c r="BL165" s="18" t="s">
        <v>146</v>
      </c>
      <c r="BM165" s="202" t="s">
        <v>197</v>
      </c>
    </row>
    <row r="166" s="13" customFormat="1">
      <c r="A166" s="13"/>
      <c r="B166" s="204"/>
      <c r="C166" s="13"/>
      <c r="D166" s="205" t="s">
        <v>148</v>
      </c>
      <c r="E166" s="206" t="s">
        <v>1</v>
      </c>
      <c r="F166" s="207" t="s">
        <v>198</v>
      </c>
      <c r="G166" s="13"/>
      <c r="H166" s="208">
        <v>343.416</v>
      </c>
      <c r="I166" s="209"/>
      <c r="J166" s="13"/>
      <c r="K166" s="13"/>
      <c r="L166" s="204"/>
      <c r="M166" s="210"/>
      <c r="N166" s="211"/>
      <c r="O166" s="211"/>
      <c r="P166" s="211"/>
      <c r="Q166" s="211"/>
      <c r="R166" s="211"/>
      <c r="S166" s="211"/>
      <c r="T166" s="21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6" t="s">
        <v>148</v>
      </c>
      <c r="AU166" s="206" t="s">
        <v>119</v>
      </c>
      <c r="AV166" s="13" t="s">
        <v>119</v>
      </c>
      <c r="AW166" s="13" t="s">
        <v>32</v>
      </c>
      <c r="AX166" s="13" t="s">
        <v>83</v>
      </c>
      <c r="AY166" s="206" t="s">
        <v>140</v>
      </c>
    </row>
    <row r="167" s="2" customFormat="1" ht="24.15" customHeight="1">
      <c r="A167" s="39"/>
      <c r="B167" s="159"/>
      <c r="C167" s="191" t="s">
        <v>199</v>
      </c>
      <c r="D167" s="191" t="s">
        <v>142</v>
      </c>
      <c r="E167" s="192" t="s">
        <v>200</v>
      </c>
      <c r="F167" s="193" t="s">
        <v>201</v>
      </c>
      <c r="G167" s="194" t="s">
        <v>202</v>
      </c>
      <c r="H167" s="195">
        <v>515.12400000000002</v>
      </c>
      <c r="I167" s="196"/>
      <c r="J167" s="195">
        <f>ROUND(I167*H167,3)</f>
        <v>0</v>
      </c>
      <c r="K167" s="197"/>
      <c r="L167" s="40"/>
      <c r="M167" s="198" t="s">
        <v>1</v>
      </c>
      <c r="N167" s="199" t="s">
        <v>44</v>
      </c>
      <c r="O167" s="78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2" t="s">
        <v>146</v>
      </c>
      <c r="AT167" s="202" t="s">
        <v>142</v>
      </c>
      <c r="AU167" s="202" t="s">
        <v>119</v>
      </c>
      <c r="AY167" s="18" t="s">
        <v>140</v>
      </c>
      <c r="BE167" s="123">
        <f>IF(N167="základná",J167,0)</f>
        <v>0</v>
      </c>
      <c r="BF167" s="123">
        <f>IF(N167="znížená",J167,0)</f>
        <v>0</v>
      </c>
      <c r="BG167" s="123">
        <f>IF(N167="zákl. prenesená",J167,0)</f>
        <v>0</v>
      </c>
      <c r="BH167" s="123">
        <f>IF(N167="zníž. prenesená",J167,0)</f>
        <v>0</v>
      </c>
      <c r="BI167" s="123">
        <f>IF(N167="nulová",J167,0)</f>
        <v>0</v>
      </c>
      <c r="BJ167" s="18" t="s">
        <v>119</v>
      </c>
      <c r="BK167" s="203">
        <f>ROUND(I167*H167,3)</f>
        <v>0</v>
      </c>
      <c r="BL167" s="18" t="s">
        <v>146</v>
      </c>
      <c r="BM167" s="202" t="s">
        <v>203</v>
      </c>
    </row>
    <row r="168" s="13" customFormat="1">
      <c r="A168" s="13"/>
      <c r="B168" s="204"/>
      <c r="C168" s="13"/>
      <c r="D168" s="205" t="s">
        <v>148</v>
      </c>
      <c r="E168" s="206" t="s">
        <v>1</v>
      </c>
      <c r="F168" s="207" t="s">
        <v>204</v>
      </c>
      <c r="G168" s="13"/>
      <c r="H168" s="208">
        <v>515.12400000000002</v>
      </c>
      <c r="I168" s="209"/>
      <c r="J168" s="13"/>
      <c r="K168" s="13"/>
      <c r="L168" s="204"/>
      <c r="M168" s="210"/>
      <c r="N168" s="211"/>
      <c r="O168" s="211"/>
      <c r="P168" s="211"/>
      <c r="Q168" s="211"/>
      <c r="R168" s="211"/>
      <c r="S168" s="211"/>
      <c r="T168" s="21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6" t="s">
        <v>148</v>
      </c>
      <c r="AU168" s="206" t="s">
        <v>119</v>
      </c>
      <c r="AV168" s="13" t="s">
        <v>119</v>
      </c>
      <c r="AW168" s="13" t="s">
        <v>32</v>
      </c>
      <c r="AX168" s="13" t="s">
        <v>83</v>
      </c>
      <c r="AY168" s="206" t="s">
        <v>140</v>
      </c>
    </row>
    <row r="169" s="2" customFormat="1" ht="24.15" customHeight="1">
      <c r="A169" s="39"/>
      <c r="B169" s="159"/>
      <c r="C169" s="191" t="s">
        <v>205</v>
      </c>
      <c r="D169" s="191" t="s">
        <v>142</v>
      </c>
      <c r="E169" s="192" t="s">
        <v>206</v>
      </c>
      <c r="F169" s="193" t="s">
        <v>207</v>
      </c>
      <c r="G169" s="194" t="s">
        <v>145</v>
      </c>
      <c r="H169" s="195">
        <v>293.36000000000001</v>
      </c>
      <c r="I169" s="196"/>
      <c r="J169" s="195">
        <f>ROUND(I169*H169,3)</f>
        <v>0</v>
      </c>
      <c r="K169" s="197"/>
      <c r="L169" s="40"/>
      <c r="M169" s="198" t="s">
        <v>1</v>
      </c>
      <c r="N169" s="199" t="s">
        <v>44</v>
      </c>
      <c r="O169" s="78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2" t="s">
        <v>146</v>
      </c>
      <c r="AT169" s="202" t="s">
        <v>142</v>
      </c>
      <c r="AU169" s="202" t="s">
        <v>119</v>
      </c>
      <c r="AY169" s="18" t="s">
        <v>140</v>
      </c>
      <c r="BE169" s="123">
        <f>IF(N169="základná",J169,0)</f>
        <v>0</v>
      </c>
      <c r="BF169" s="123">
        <f>IF(N169="znížená",J169,0)</f>
        <v>0</v>
      </c>
      <c r="BG169" s="123">
        <f>IF(N169="zákl. prenesená",J169,0)</f>
        <v>0</v>
      </c>
      <c r="BH169" s="123">
        <f>IF(N169="zníž. prenesená",J169,0)</f>
        <v>0</v>
      </c>
      <c r="BI169" s="123">
        <f>IF(N169="nulová",J169,0)</f>
        <v>0</v>
      </c>
      <c r="BJ169" s="18" t="s">
        <v>119</v>
      </c>
      <c r="BK169" s="203">
        <f>ROUND(I169*H169,3)</f>
        <v>0</v>
      </c>
      <c r="BL169" s="18" t="s">
        <v>146</v>
      </c>
      <c r="BM169" s="202" t="s">
        <v>208</v>
      </c>
    </row>
    <row r="170" s="13" customFormat="1">
      <c r="A170" s="13"/>
      <c r="B170" s="204"/>
      <c r="C170" s="13"/>
      <c r="D170" s="205" t="s">
        <v>148</v>
      </c>
      <c r="E170" s="206" t="s">
        <v>1</v>
      </c>
      <c r="F170" s="207" t="s">
        <v>209</v>
      </c>
      <c r="G170" s="13"/>
      <c r="H170" s="208">
        <v>293.36000000000001</v>
      </c>
      <c r="I170" s="209"/>
      <c r="J170" s="13"/>
      <c r="K170" s="13"/>
      <c r="L170" s="204"/>
      <c r="M170" s="210"/>
      <c r="N170" s="211"/>
      <c r="O170" s="211"/>
      <c r="P170" s="211"/>
      <c r="Q170" s="211"/>
      <c r="R170" s="211"/>
      <c r="S170" s="211"/>
      <c r="T170" s="21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6" t="s">
        <v>148</v>
      </c>
      <c r="AU170" s="206" t="s">
        <v>119</v>
      </c>
      <c r="AV170" s="13" t="s">
        <v>119</v>
      </c>
      <c r="AW170" s="13" t="s">
        <v>32</v>
      </c>
      <c r="AX170" s="13" t="s">
        <v>83</v>
      </c>
      <c r="AY170" s="206" t="s">
        <v>140</v>
      </c>
    </row>
    <row r="171" s="2" customFormat="1" ht="24.15" customHeight="1">
      <c r="A171" s="39"/>
      <c r="B171" s="159"/>
      <c r="C171" s="191" t="s">
        <v>210</v>
      </c>
      <c r="D171" s="191" t="s">
        <v>142</v>
      </c>
      <c r="E171" s="192" t="s">
        <v>211</v>
      </c>
      <c r="F171" s="193" t="s">
        <v>212</v>
      </c>
      <c r="G171" s="194" t="s">
        <v>145</v>
      </c>
      <c r="H171" s="195">
        <v>293.36000000000001</v>
      </c>
      <c r="I171" s="196"/>
      <c r="J171" s="195">
        <f>ROUND(I171*H171,3)</f>
        <v>0</v>
      </c>
      <c r="K171" s="197"/>
      <c r="L171" s="40"/>
      <c r="M171" s="198" t="s">
        <v>1</v>
      </c>
      <c r="N171" s="199" t="s">
        <v>44</v>
      </c>
      <c r="O171" s="78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2" t="s">
        <v>146</v>
      </c>
      <c r="AT171" s="202" t="s">
        <v>142</v>
      </c>
      <c r="AU171" s="202" t="s">
        <v>119</v>
      </c>
      <c r="AY171" s="18" t="s">
        <v>140</v>
      </c>
      <c r="BE171" s="123">
        <f>IF(N171="základná",J171,0)</f>
        <v>0</v>
      </c>
      <c r="BF171" s="123">
        <f>IF(N171="znížená",J171,0)</f>
        <v>0</v>
      </c>
      <c r="BG171" s="123">
        <f>IF(N171="zákl. prenesená",J171,0)</f>
        <v>0</v>
      </c>
      <c r="BH171" s="123">
        <f>IF(N171="zníž. prenesená",J171,0)</f>
        <v>0</v>
      </c>
      <c r="BI171" s="123">
        <f>IF(N171="nulová",J171,0)</f>
        <v>0</v>
      </c>
      <c r="BJ171" s="18" t="s">
        <v>119</v>
      </c>
      <c r="BK171" s="203">
        <f>ROUND(I171*H171,3)</f>
        <v>0</v>
      </c>
      <c r="BL171" s="18" t="s">
        <v>146</v>
      </c>
      <c r="BM171" s="202" t="s">
        <v>213</v>
      </c>
    </row>
    <row r="172" s="13" customFormat="1">
      <c r="A172" s="13"/>
      <c r="B172" s="204"/>
      <c r="C172" s="13"/>
      <c r="D172" s="205" t="s">
        <v>148</v>
      </c>
      <c r="E172" s="206" t="s">
        <v>1</v>
      </c>
      <c r="F172" s="207" t="s">
        <v>209</v>
      </c>
      <c r="G172" s="13"/>
      <c r="H172" s="208">
        <v>293.36000000000001</v>
      </c>
      <c r="I172" s="209"/>
      <c r="J172" s="13"/>
      <c r="K172" s="13"/>
      <c r="L172" s="204"/>
      <c r="M172" s="210"/>
      <c r="N172" s="211"/>
      <c r="O172" s="211"/>
      <c r="P172" s="211"/>
      <c r="Q172" s="211"/>
      <c r="R172" s="211"/>
      <c r="S172" s="211"/>
      <c r="T172" s="21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6" t="s">
        <v>148</v>
      </c>
      <c r="AU172" s="206" t="s">
        <v>119</v>
      </c>
      <c r="AV172" s="13" t="s">
        <v>119</v>
      </c>
      <c r="AW172" s="13" t="s">
        <v>32</v>
      </c>
      <c r="AX172" s="13" t="s">
        <v>83</v>
      </c>
      <c r="AY172" s="206" t="s">
        <v>140</v>
      </c>
    </row>
    <row r="173" s="12" customFormat="1" ht="22.8" customHeight="1">
      <c r="A173" s="12"/>
      <c r="B173" s="178"/>
      <c r="C173" s="12"/>
      <c r="D173" s="179" t="s">
        <v>77</v>
      </c>
      <c r="E173" s="189" t="s">
        <v>119</v>
      </c>
      <c r="F173" s="189" t="s">
        <v>214</v>
      </c>
      <c r="G173" s="12"/>
      <c r="H173" s="12"/>
      <c r="I173" s="181"/>
      <c r="J173" s="190">
        <f>BK173</f>
        <v>0</v>
      </c>
      <c r="K173" s="12"/>
      <c r="L173" s="178"/>
      <c r="M173" s="183"/>
      <c r="N173" s="184"/>
      <c r="O173" s="184"/>
      <c r="P173" s="185">
        <f>SUM(P174:P181)</f>
        <v>0</v>
      </c>
      <c r="Q173" s="184"/>
      <c r="R173" s="185">
        <f>SUM(R174:R181)</f>
        <v>32.108763600000003</v>
      </c>
      <c r="S173" s="184"/>
      <c r="T173" s="186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79" t="s">
        <v>83</v>
      </c>
      <c r="AT173" s="187" t="s">
        <v>77</v>
      </c>
      <c r="AU173" s="187" t="s">
        <v>83</v>
      </c>
      <c r="AY173" s="179" t="s">
        <v>140</v>
      </c>
      <c r="BK173" s="188">
        <f>SUM(BK174:BK181)</f>
        <v>0</v>
      </c>
    </row>
    <row r="174" s="2" customFormat="1" ht="24.15" customHeight="1">
      <c r="A174" s="39"/>
      <c r="B174" s="159"/>
      <c r="C174" s="191" t="s">
        <v>215</v>
      </c>
      <c r="D174" s="191" t="s">
        <v>142</v>
      </c>
      <c r="E174" s="192" t="s">
        <v>216</v>
      </c>
      <c r="F174" s="193" t="s">
        <v>217</v>
      </c>
      <c r="G174" s="194" t="s">
        <v>164</v>
      </c>
      <c r="H174" s="195">
        <v>6.4000000000000004</v>
      </c>
      <c r="I174" s="196"/>
      <c r="J174" s="195">
        <f>ROUND(I174*H174,3)</f>
        <v>0</v>
      </c>
      <c r="K174" s="197"/>
      <c r="L174" s="40"/>
      <c r="M174" s="198" t="s">
        <v>1</v>
      </c>
      <c r="N174" s="199" t="s">
        <v>44</v>
      </c>
      <c r="O174" s="78"/>
      <c r="P174" s="200">
        <f>O174*H174</f>
        <v>0</v>
      </c>
      <c r="Q174" s="200">
        <v>2.0699999999999998</v>
      </c>
      <c r="R174" s="200">
        <f>Q174*H174</f>
        <v>13.247999999999999</v>
      </c>
      <c r="S174" s="200">
        <v>0</v>
      </c>
      <c r="T174" s="20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2" t="s">
        <v>146</v>
      </c>
      <c r="AT174" s="202" t="s">
        <v>142</v>
      </c>
      <c r="AU174" s="202" t="s">
        <v>119</v>
      </c>
      <c r="AY174" s="18" t="s">
        <v>140</v>
      </c>
      <c r="BE174" s="123">
        <f>IF(N174="základná",J174,0)</f>
        <v>0</v>
      </c>
      <c r="BF174" s="123">
        <f>IF(N174="znížená",J174,0)</f>
        <v>0</v>
      </c>
      <c r="BG174" s="123">
        <f>IF(N174="zákl. prenesená",J174,0)</f>
        <v>0</v>
      </c>
      <c r="BH174" s="123">
        <f>IF(N174="zníž. prenesená",J174,0)</f>
        <v>0</v>
      </c>
      <c r="BI174" s="123">
        <f>IF(N174="nulová",J174,0)</f>
        <v>0</v>
      </c>
      <c r="BJ174" s="18" t="s">
        <v>119</v>
      </c>
      <c r="BK174" s="203">
        <f>ROUND(I174*H174,3)</f>
        <v>0</v>
      </c>
      <c r="BL174" s="18" t="s">
        <v>146</v>
      </c>
      <c r="BM174" s="202" t="s">
        <v>218</v>
      </c>
    </row>
    <row r="175" s="13" customFormat="1">
      <c r="A175" s="13"/>
      <c r="B175" s="204"/>
      <c r="C175" s="13"/>
      <c r="D175" s="205" t="s">
        <v>148</v>
      </c>
      <c r="E175" s="206" t="s">
        <v>1</v>
      </c>
      <c r="F175" s="207" t="s">
        <v>219</v>
      </c>
      <c r="G175" s="13"/>
      <c r="H175" s="208">
        <v>6.4000000000000004</v>
      </c>
      <c r="I175" s="209"/>
      <c r="J175" s="13"/>
      <c r="K175" s="13"/>
      <c r="L175" s="204"/>
      <c r="M175" s="210"/>
      <c r="N175" s="211"/>
      <c r="O175" s="211"/>
      <c r="P175" s="211"/>
      <c r="Q175" s="211"/>
      <c r="R175" s="211"/>
      <c r="S175" s="211"/>
      <c r="T175" s="21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6" t="s">
        <v>148</v>
      </c>
      <c r="AU175" s="206" t="s">
        <v>119</v>
      </c>
      <c r="AV175" s="13" t="s">
        <v>119</v>
      </c>
      <c r="AW175" s="13" t="s">
        <v>32</v>
      </c>
      <c r="AX175" s="13" t="s">
        <v>83</v>
      </c>
      <c r="AY175" s="206" t="s">
        <v>140</v>
      </c>
    </row>
    <row r="176" s="2" customFormat="1" ht="24.15" customHeight="1">
      <c r="A176" s="39"/>
      <c r="B176" s="159"/>
      <c r="C176" s="191" t="s">
        <v>220</v>
      </c>
      <c r="D176" s="191" t="s">
        <v>142</v>
      </c>
      <c r="E176" s="192" t="s">
        <v>221</v>
      </c>
      <c r="F176" s="193" t="s">
        <v>222</v>
      </c>
      <c r="G176" s="194" t="s">
        <v>164</v>
      </c>
      <c r="H176" s="195">
        <v>1.0600000000000001</v>
      </c>
      <c r="I176" s="196"/>
      <c r="J176" s="195">
        <f>ROUND(I176*H176,3)</f>
        <v>0</v>
      </c>
      <c r="K176" s="197"/>
      <c r="L176" s="40"/>
      <c r="M176" s="198" t="s">
        <v>1</v>
      </c>
      <c r="N176" s="199" t="s">
        <v>44</v>
      </c>
      <c r="O176" s="78"/>
      <c r="P176" s="200">
        <f>O176*H176</f>
        <v>0</v>
      </c>
      <c r="Q176" s="200">
        <v>2.4157199999999999</v>
      </c>
      <c r="R176" s="200">
        <f>Q176*H176</f>
        <v>2.5606632</v>
      </c>
      <c r="S176" s="200">
        <v>0</v>
      </c>
      <c r="T176" s="20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2" t="s">
        <v>146</v>
      </c>
      <c r="AT176" s="202" t="s">
        <v>142</v>
      </c>
      <c r="AU176" s="202" t="s">
        <v>119</v>
      </c>
      <c r="AY176" s="18" t="s">
        <v>140</v>
      </c>
      <c r="BE176" s="123">
        <f>IF(N176="základná",J176,0)</f>
        <v>0</v>
      </c>
      <c r="BF176" s="123">
        <f>IF(N176="znížená",J176,0)</f>
        <v>0</v>
      </c>
      <c r="BG176" s="123">
        <f>IF(N176="zákl. prenesená",J176,0)</f>
        <v>0</v>
      </c>
      <c r="BH176" s="123">
        <f>IF(N176="zníž. prenesená",J176,0)</f>
        <v>0</v>
      </c>
      <c r="BI176" s="123">
        <f>IF(N176="nulová",J176,0)</f>
        <v>0</v>
      </c>
      <c r="BJ176" s="18" t="s">
        <v>119</v>
      </c>
      <c r="BK176" s="203">
        <f>ROUND(I176*H176,3)</f>
        <v>0</v>
      </c>
      <c r="BL176" s="18" t="s">
        <v>146</v>
      </c>
      <c r="BM176" s="202" t="s">
        <v>223</v>
      </c>
    </row>
    <row r="177" s="13" customFormat="1">
      <c r="A177" s="13"/>
      <c r="B177" s="204"/>
      <c r="C177" s="13"/>
      <c r="D177" s="205" t="s">
        <v>148</v>
      </c>
      <c r="E177" s="206" t="s">
        <v>1</v>
      </c>
      <c r="F177" s="207" t="s">
        <v>224</v>
      </c>
      <c r="G177" s="13"/>
      <c r="H177" s="208">
        <v>1.0600000000000001</v>
      </c>
      <c r="I177" s="209"/>
      <c r="J177" s="13"/>
      <c r="K177" s="13"/>
      <c r="L177" s="204"/>
      <c r="M177" s="210"/>
      <c r="N177" s="211"/>
      <c r="O177" s="211"/>
      <c r="P177" s="211"/>
      <c r="Q177" s="211"/>
      <c r="R177" s="211"/>
      <c r="S177" s="211"/>
      <c r="T177" s="21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6" t="s">
        <v>148</v>
      </c>
      <c r="AU177" s="206" t="s">
        <v>119</v>
      </c>
      <c r="AV177" s="13" t="s">
        <v>119</v>
      </c>
      <c r="AW177" s="13" t="s">
        <v>32</v>
      </c>
      <c r="AX177" s="13" t="s">
        <v>83</v>
      </c>
      <c r="AY177" s="206" t="s">
        <v>140</v>
      </c>
    </row>
    <row r="178" s="2" customFormat="1" ht="24.15" customHeight="1">
      <c r="A178" s="39"/>
      <c r="B178" s="159"/>
      <c r="C178" s="191" t="s">
        <v>225</v>
      </c>
      <c r="D178" s="191" t="s">
        <v>142</v>
      </c>
      <c r="E178" s="192" t="s">
        <v>226</v>
      </c>
      <c r="F178" s="193" t="s">
        <v>227</v>
      </c>
      <c r="G178" s="194" t="s">
        <v>145</v>
      </c>
      <c r="H178" s="195">
        <v>10.6</v>
      </c>
      <c r="I178" s="196"/>
      <c r="J178" s="195">
        <f>ROUND(I178*H178,3)</f>
        <v>0</v>
      </c>
      <c r="K178" s="197"/>
      <c r="L178" s="40"/>
      <c r="M178" s="198" t="s">
        <v>1</v>
      </c>
      <c r="N178" s="199" t="s">
        <v>44</v>
      </c>
      <c r="O178" s="78"/>
      <c r="P178" s="200">
        <f>O178*H178</f>
        <v>0</v>
      </c>
      <c r="Q178" s="200">
        <v>0.0062700000000000004</v>
      </c>
      <c r="R178" s="200">
        <f>Q178*H178</f>
        <v>0.066462000000000007</v>
      </c>
      <c r="S178" s="200">
        <v>0</v>
      </c>
      <c r="T178" s="20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2" t="s">
        <v>146</v>
      </c>
      <c r="AT178" s="202" t="s">
        <v>142</v>
      </c>
      <c r="AU178" s="202" t="s">
        <v>119</v>
      </c>
      <c r="AY178" s="18" t="s">
        <v>140</v>
      </c>
      <c r="BE178" s="123">
        <f>IF(N178="základná",J178,0)</f>
        <v>0</v>
      </c>
      <c r="BF178" s="123">
        <f>IF(N178="znížená",J178,0)</f>
        <v>0</v>
      </c>
      <c r="BG178" s="123">
        <f>IF(N178="zákl. prenesená",J178,0)</f>
        <v>0</v>
      </c>
      <c r="BH178" s="123">
        <f>IF(N178="zníž. prenesená",J178,0)</f>
        <v>0</v>
      </c>
      <c r="BI178" s="123">
        <f>IF(N178="nulová",J178,0)</f>
        <v>0</v>
      </c>
      <c r="BJ178" s="18" t="s">
        <v>119</v>
      </c>
      <c r="BK178" s="203">
        <f>ROUND(I178*H178,3)</f>
        <v>0</v>
      </c>
      <c r="BL178" s="18" t="s">
        <v>146</v>
      </c>
      <c r="BM178" s="202" t="s">
        <v>228</v>
      </c>
    </row>
    <row r="179" s="13" customFormat="1">
      <c r="A179" s="13"/>
      <c r="B179" s="204"/>
      <c r="C179" s="13"/>
      <c r="D179" s="205" t="s">
        <v>148</v>
      </c>
      <c r="E179" s="206" t="s">
        <v>1</v>
      </c>
      <c r="F179" s="207" t="s">
        <v>229</v>
      </c>
      <c r="G179" s="13"/>
      <c r="H179" s="208">
        <v>10.6</v>
      </c>
      <c r="I179" s="209"/>
      <c r="J179" s="13"/>
      <c r="K179" s="13"/>
      <c r="L179" s="204"/>
      <c r="M179" s="210"/>
      <c r="N179" s="211"/>
      <c r="O179" s="211"/>
      <c r="P179" s="211"/>
      <c r="Q179" s="211"/>
      <c r="R179" s="211"/>
      <c r="S179" s="211"/>
      <c r="T179" s="21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6" t="s">
        <v>148</v>
      </c>
      <c r="AU179" s="206" t="s">
        <v>119</v>
      </c>
      <c r="AV179" s="13" t="s">
        <v>119</v>
      </c>
      <c r="AW179" s="13" t="s">
        <v>32</v>
      </c>
      <c r="AX179" s="13" t="s">
        <v>83</v>
      </c>
      <c r="AY179" s="206" t="s">
        <v>140</v>
      </c>
    </row>
    <row r="180" s="2" customFormat="1" ht="14.4" customHeight="1">
      <c r="A180" s="39"/>
      <c r="B180" s="159"/>
      <c r="C180" s="191" t="s">
        <v>230</v>
      </c>
      <c r="D180" s="191" t="s">
        <v>142</v>
      </c>
      <c r="E180" s="192" t="s">
        <v>231</v>
      </c>
      <c r="F180" s="193" t="s">
        <v>232</v>
      </c>
      <c r="G180" s="194" t="s">
        <v>164</v>
      </c>
      <c r="H180" s="195">
        <v>6.7199999999999998</v>
      </c>
      <c r="I180" s="196"/>
      <c r="J180" s="195">
        <f>ROUND(I180*H180,3)</f>
        <v>0</v>
      </c>
      <c r="K180" s="197"/>
      <c r="L180" s="40"/>
      <c r="M180" s="198" t="s">
        <v>1</v>
      </c>
      <c r="N180" s="199" t="s">
        <v>44</v>
      </c>
      <c r="O180" s="78"/>
      <c r="P180" s="200">
        <f>O180*H180</f>
        <v>0</v>
      </c>
      <c r="Q180" s="200">
        <v>2.4157199999999999</v>
      </c>
      <c r="R180" s="200">
        <f>Q180*H180</f>
        <v>16.2336384</v>
      </c>
      <c r="S180" s="200">
        <v>0</v>
      </c>
      <c r="T180" s="20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2" t="s">
        <v>146</v>
      </c>
      <c r="AT180" s="202" t="s">
        <v>142</v>
      </c>
      <c r="AU180" s="202" t="s">
        <v>119</v>
      </c>
      <c r="AY180" s="18" t="s">
        <v>140</v>
      </c>
      <c r="BE180" s="123">
        <f>IF(N180="základná",J180,0)</f>
        <v>0</v>
      </c>
      <c r="BF180" s="123">
        <f>IF(N180="znížená",J180,0)</f>
        <v>0</v>
      </c>
      <c r="BG180" s="123">
        <f>IF(N180="zákl. prenesená",J180,0)</f>
        <v>0</v>
      </c>
      <c r="BH180" s="123">
        <f>IF(N180="zníž. prenesená",J180,0)</f>
        <v>0</v>
      </c>
      <c r="BI180" s="123">
        <f>IF(N180="nulová",J180,0)</f>
        <v>0</v>
      </c>
      <c r="BJ180" s="18" t="s">
        <v>119</v>
      </c>
      <c r="BK180" s="203">
        <f>ROUND(I180*H180,3)</f>
        <v>0</v>
      </c>
      <c r="BL180" s="18" t="s">
        <v>146</v>
      </c>
      <c r="BM180" s="202" t="s">
        <v>233</v>
      </c>
    </row>
    <row r="181" s="13" customFormat="1">
      <c r="A181" s="13"/>
      <c r="B181" s="204"/>
      <c r="C181" s="13"/>
      <c r="D181" s="205" t="s">
        <v>148</v>
      </c>
      <c r="E181" s="206" t="s">
        <v>1</v>
      </c>
      <c r="F181" s="207" t="s">
        <v>234</v>
      </c>
      <c r="G181" s="13"/>
      <c r="H181" s="208">
        <v>6.7199999999999998</v>
      </c>
      <c r="I181" s="209"/>
      <c r="J181" s="13"/>
      <c r="K181" s="13"/>
      <c r="L181" s="204"/>
      <c r="M181" s="210"/>
      <c r="N181" s="211"/>
      <c r="O181" s="211"/>
      <c r="P181" s="211"/>
      <c r="Q181" s="211"/>
      <c r="R181" s="211"/>
      <c r="S181" s="211"/>
      <c r="T181" s="21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6" t="s">
        <v>148</v>
      </c>
      <c r="AU181" s="206" t="s">
        <v>119</v>
      </c>
      <c r="AV181" s="13" t="s">
        <v>119</v>
      </c>
      <c r="AW181" s="13" t="s">
        <v>32</v>
      </c>
      <c r="AX181" s="13" t="s">
        <v>83</v>
      </c>
      <c r="AY181" s="206" t="s">
        <v>140</v>
      </c>
    </row>
    <row r="182" s="12" customFormat="1" ht="22.8" customHeight="1">
      <c r="A182" s="12"/>
      <c r="B182" s="178"/>
      <c r="C182" s="12"/>
      <c r="D182" s="179" t="s">
        <v>77</v>
      </c>
      <c r="E182" s="189" t="s">
        <v>156</v>
      </c>
      <c r="F182" s="189" t="s">
        <v>235</v>
      </c>
      <c r="G182" s="12"/>
      <c r="H182" s="12"/>
      <c r="I182" s="181"/>
      <c r="J182" s="190">
        <f>BK182</f>
        <v>0</v>
      </c>
      <c r="K182" s="12"/>
      <c r="L182" s="178"/>
      <c r="M182" s="183"/>
      <c r="N182" s="184"/>
      <c r="O182" s="184"/>
      <c r="P182" s="185">
        <f>SUM(P183:P188)</f>
        <v>0</v>
      </c>
      <c r="Q182" s="184"/>
      <c r="R182" s="185">
        <f>SUM(R183:R188)</f>
        <v>9.9396000000000004</v>
      </c>
      <c r="S182" s="184"/>
      <c r="T182" s="186">
        <f>SUM(T183:T188)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79" t="s">
        <v>83</v>
      </c>
      <c r="AT182" s="187" t="s">
        <v>77</v>
      </c>
      <c r="AU182" s="187" t="s">
        <v>83</v>
      </c>
      <c r="AY182" s="179" t="s">
        <v>140</v>
      </c>
      <c r="BK182" s="188">
        <f>SUM(BK183:BK188)</f>
        <v>0</v>
      </c>
    </row>
    <row r="183" s="2" customFormat="1" ht="24.15" customHeight="1">
      <c r="A183" s="39"/>
      <c r="B183" s="159"/>
      <c r="C183" s="191" t="s">
        <v>236</v>
      </c>
      <c r="D183" s="191" t="s">
        <v>142</v>
      </c>
      <c r="E183" s="192" t="s">
        <v>237</v>
      </c>
      <c r="F183" s="193" t="s">
        <v>238</v>
      </c>
      <c r="G183" s="194" t="s">
        <v>164</v>
      </c>
      <c r="H183" s="195">
        <v>4.5</v>
      </c>
      <c r="I183" s="196"/>
      <c r="J183" s="195">
        <f>ROUND(I183*H183,3)</f>
        <v>0</v>
      </c>
      <c r="K183" s="197"/>
      <c r="L183" s="40"/>
      <c r="M183" s="198" t="s">
        <v>1</v>
      </c>
      <c r="N183" s="199" t="s">
        <v>44</v>
      </c>
      <c r="O183" s="78"/>
      <c r="P183" s="200">
        <f>O183*H183</f>
        <v>0</v>
      </c>
      <c r="Q183" s="200">
        <v>2.1286399999999999</v>
      </c>
      <c r="R183" s="200">
        <f>Q183*H183</f>
        <v>9.5788799999999998</v>
      </c>
      <c r="S183" s="200">
        <v>0</v>
      </c>
      <c r="T183" s="20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2" t="s">
        <v>146</v>
      </c>
      <c r="AT183" s="202" t="s">
        <v>142</v>
      </c>
      <c r="AU183" s="202" t="s">
        <v>119</v>
      </c>
      <c r="AY183" s="18" t="s">
        <v>140</v>
      </c>
      <c r="BE183" s="123">
        <f>IF(N183="základná",J183,0)</f>
        <v>0</v>
      </c>
      <c r="BF183" s="123">
        <f>IF(N183="znížená",J183,0)</f>
        <v>0</v>
      </c>
      <c r="BG183" s="123">
        <f>IF(N183="zákl. prenesená",J183,0)</f>
        <v>0</v>
      </c>
      <c r="BH183" s="123">
        <f>IF(N183="zníž. prenesená",J183,0)</f>
        <v>0</v>
      </c>
      <c r="BI183" s="123">
        <f>IF(N183="nulová",J183,0)</f>
        <v>0</v>
      </c>
      <c r="BJ183" s="18" t="s">
        <v>119</v>
      </c>
      <c r="BK183" s="203">
        <f>ROUND(I183*H183,3)</f>
        <v>0</v>
      </c>
      <c r="BL183" s="18" t="s">
        <v>146</v>
      </c>
      <c r="BM183" s="202" t="s">
        <v>239</v>
      </c>
    </row>
    <row r="184" s="13" customFormat="1">
      <c r="A184" s="13"/>
      <c r="B184" s="204"/>
      <c r="C184" s="13"/>
      <c r="D184" s="205" t="s">
        <v>148</v>
      </c>
      <c r="E184" s="206" t="s">
        <v>1</v>
      </c>
      <c r="F184" s="207" t="s">
        <v>240</v>
      </c>
      <c r="G184" s="13"/>
      <c r="H184" s="208">
        <v>3.5</v>
      </c>
      <c r="I184" s="209"/>
      <c r="J184" s="13"/>
      <c r="K184" s="13"/>
      <c r="L184" s="204"/>
      <c r="M184" s="210"/>
      <c r="N184" s="211"/>
      <c r="O184" s="211"/>
      <c r="P184" s="211"/>
      <c r="Q184" s="211"/>
      <c r="R184" s="211"/>
      <c r="S184" s="211"/>
      <c r="T184" s="21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6" t="s">
        <v>148</v>
      </c>
      <c r="AU184" s="206" t="s">
        <v>119</v>
      </c>
      <c r="AV184" s="13" t="s">
        <v>119</v>
      </c>
      <c r="AW184" s="13" t="s">
        <v>32</v>
      </c>
      <c r="AX184" s="13" t="s">
        <v>78</v>
      </c>
      <c r="AY184" s="206" t="s">
        <v>140</v>
      </c>
    </row>
    <row r="185" s="13" customFormat="1">
      <c r="A185" s="13"/>
      <c r="B185" s="204"/>
      <c r="C185" s="13"/>
      <c r="D185" s="205" t="s">
        <v>148</v>
      </c>
      <c r="E185" s="206" t="s">
        <v>1</v>
      </c>
      <c r="F185" s="207" t="s">
        <v>241</v>
      </c>
      <c r="G185" s="13"/>
      <c r="H185" s="208">
        <v>1</v>
      </c>
      <c r="I185" s="209"/>
      <c r="J185" s="13"/>
      <c r="K185" s="13"/>
      <c r="L185" s="204"/>
      <c r="M185" s="210"/>
      <c r="N185" s="211"/>
      <c r="O185" s="211"/>
      <c r="P185" s="211"/>
      <c r="Q185" s="211"/>
      <c r="R185" s="211"/>
      <c r="S185" s="211"/>
      <c r="T185" s="21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6" t="s">
        <v>148</v>
      </c>
      <c r="AU185" s="206" t="s">
        <v>119</v>
      </c>
      <c r="AV185" s="13" t="s">
        <v>119</v>
      </c>
      <c r="AW185" s="13" t="s">
        <v>32</v>
      </c>
      <c r="AX185" s="13" t="s">
        <v>78</v>
      </c>
      <c r="AY185" s="206" t="s">
        <v>140</v>
      </c>
    </row>
    <row r="186" s="14" customFormat="1">
      <c r="A186" s="14"/>
      <c r="B186" s="213"/>
      <c r="C186" s="14"/>
      <c r="D186" s="205" t="s">
        <v>148</v>
      </c>
      <c r="E186" s="214" t="s">
        <v>1</v>
      </c>
      <c r="F186" s="215" t="s">
        <v>155</v>
      </c>
      <c r="G186" s="14"/>
      <c r="H186" s="216">
        <v>4.5</v>
      </c>
      <c r="I186" s="217"/>
      <c r="J186" s="14"/>
      <c r="K186" s="14"/>
      <c r="L186" s="213"/>
      <c r="M186" s="218"/>
      <c r="N186" s="219"/>
      <c r="O186" s="219"/>
      <c r="P186" s="219"/>
      <c r="Q186" s="219"/>
      <c r="R186" s="219"/>
      <c r="S186" s="219"/>
      <c r="T186" s="22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4" t="s">
        <v>148</v>
      </c>
      <c r="AU186" s="214" t="s">
        <v>119</v>
      </c>
      <c r="AV186" s="14" t="s">
        <v>146</v>
      </c>
      <c r="AW186" s="14" t="s">
        <v>32</v>
      </c>
      <c r="AX186" s="14" t="s">
        <v>83</v>
      </c>
      <c r="AY186" s="214" t="s">
        <v>140</v>
      </c>
    </row>
    <row r="187" s="2" customFormat="1" ht="24.15" customHeight="1">
      <c r="A187" s="39"/>
      <c r="B187" s="159"/>
      <c r="C187" s="191" t="s">
        <v>242</v>
      </c>
      <c r="D187" s="191" t="s">
        <v>142</v>
      </c>
      <c r="E187" s="192" t="s">
        <v>243</v>
      </c>
      <c r="F187" s="193" t="s">
        <v>244</v>
      </c>
      <c r="G187" s="194" t="s">
        <v>202</v>
      </c>
      <c r="H187" s="195">
        <v>0.35999999999999999</v>
      </c>
      <c r="I187" s="196"/>
      <c r="J187" s="195">
        <f>ROUND(I187*H187,3)</f>
        <v>0</v>
      </c>
      <c r="K187" s="197"/>
      <c r="L187" s="40"/>
      <c r="M187" s="198" t="s">
        <v>1</v>
      </c>
      <c r="N187" s="199" t="s">
        <v>44</v>
      </c>
      <c r="O187" s="78"/>
      <c r="P187" s="200">
        <f>O187*H187</f>
        <v>0</v>
      </c>
      <c r="Q187" s="200">
        <v>1.002</v>
      </c>
      <c r="R187" s="200">
        <f>Q187*H187</f>
        <v>0.36071999999999999</v>
      </c>
      <c r="S187" s="200">
        <v>0</v>
      </c>
      <c r="T187" s="20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02" t="s">
        <v>146</v>
      </c>
      <c r="AT187" s="202" t="s">
        <v>142</v>
      </c>
      <c r="AU187" s="202" t="s">
        <v>119</v>
      </c>
      <c r="AY187" s="18" t="s">
        <v>140</v>
      </c>
      <c r="BE187" s="123">
        <f>IF(N187="základná",J187,0)</f>
        <v>0</v>
      </c>
      <c r="BF187" s="123">
        <f>IF(N187="znížená",J187,0)</f>
        <v>0</v>
      </c>
      <c r="BG187" s="123">
        <f>IF(N187="zákl. prenesená",J187,0)</f>
        <v>0</v>
      </c>
      <c r="BH187" s="123">
        <f>IF(N187="zníž. prenesená",J187,0)</f>
        <v>0</v>
      </c>
      <c r="BI187" s="123">
        <f>IF(N187="nulová",J187,0)</f>
        <v>0</v>
      </c>
      <c r="BJ187" s="18" t="s">
        <v>119</v>
      </c>
      <c r="BK187" s="203">
        <f>ROUND(I187*H187,3)</f>
        <v>0</v>
      </c>
      <c r="BL187" s="18" t="s">
        <v>146</v>
      </c>
      <c r="BM187" s="202" t="s">
        <v>245</v>
      </c>
    </row>
    <row r="188" s="13" customFormat="1">
      <c r="A188" s="13"/>
      <c r="B188" s="204"/>
      <c r="C188" s="13"/>
      <c r="D188" s="205" t="s">
        <v>148</v>
      </c>
      <c r="E188" s="206" t="s">
        <v>1</v>
      </c>
      <c r="F188" s="207" t="s">
        <v>246</v>
      </c>
      <c r="G188" s="13"/>
      <c r="H188" s="208">
        <v>0.35999999999999999</v>
      </c>
      <c r="I188" s="209"/>
      <c r="J188" s="13"/>
      <c r="K188" s="13"/>
      <c r="L188" s="204"/>
      <c r="M188" s="210"/>
      <c r="N188" s="211"/>
      <c r="O188" s="211"/>
      <c r="P188" s="211"/>
      <c r="Q188" s="211"/>
      <c r="R188" s="211"/>
      <c r="S188" s="211"/>
      <c r="T188" s="21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6" t="s">
        <v>148</v>
      </c>
      <c r="AU188" s="206" t="s">
        <v>119</v>
      </c>
      <c r="AV188" s="13" t="s">
        <v>119</v>
      </c>
      <c r="AW188" s="13" t="s">
        <v>32</v>
      </c>
      <c r="AX188" s="13" t="s">
        <v>83</v>
      </c>
      <c r="AY188" s="206" t="s">
        <v>140</v>
      </c>
    </row>
    <row r="189" s="12" customFormat="1" ht="22.8" customHeight="1">
      <c r="A189" s="12"/>
      <c r="B189" s="178"/>
      <c r="C189" s="12"/>
      <c r="D189" s="179" t="s">
        <v>77</v>
      </c>
      <c r="E189" s="189" t="s">
        <v>146</v>
      </c>
      <c r="F189" s="189" t="s">
        <v>247</v>
      </c>
      <c r="G189" s="12"/>
      <c r="H189" s="12"/>
      <c r="I189" s="181"/>
      <c r="J189" s="190">
        <f>BK189</f>
        <v>0</v>
      </c>
      <c r="K189" s="12"/>
      <c r="L189" s="178"/>
      <c r="M189" s="183"/>
      <c r="N189" s="184"/>
      <c r="O189" s="184"/>
      <c r="P189" s="185">
        <f>SUM(P190:P191)</f>
        <v>0</v>
      </c>
      <c r="Q189" s="184"/>
      <c r="R189" s="185">
        <f>SUM(R190:R191)</f>
        <v>0.0049500000000000004</v>
      </c>
      <c r="S189" s="184"/>
      <c r="T189" s="186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9" t="s">
        <v>83</v>
      </c>
      <c r="AT189" s="187" t="s">
        <v>77</v>
      </c>
      <c r="AU189" s="187" t="s">
        <v>83</v>
      </c>
      <c r="AY189" s="179" t="s">
        <v>140</v>
      </c>
      <c r="BK189" s="188">
        <f>SUM(BK190:BK191)</f>
        <v>0</v>
      </c>
    </row>
    <row r="190" s="2" customFormat="1" ht="24.15" customHeight="1">
      <c r="A190" s="39"/>
      <c r="B190" s="159"/>
      <c r="C190" s="191" t="s">
        <v>7</v>
      </c>
      <c r="D190" s="191" t="s">
        <v>142</v>
      </c>
      <c r="E190" s="192" t="s">
        <v>248</v>
      </c>
      <c r="F190" s="193" t="s">
        <v>249</v>
      </c>
      <c r="G190" s="194" t="s">
        <v>152</v>
      </c>
      <c r="H190" s="195">
        <v>9.9000000000000004</v>
      </c>
      <c r="I190" s="196"/>
      <c r="J190" s="195">
        <f>ROUND(I190*H190,3)</f>
        <v>0</v>
      </c>
      <c r="K190" s="197"/>
      <c r="L190" s="40"/>
      <c r="M190" s="198" t="s">
        <v>1</v>
      </c>
      <c r="N190" s="199" t="s">
        <v>44</v>
      </c>
      <c r="O190" s="78"/>
      <c r="P190" s="200">
        <f>O190*H190</f>
        <v>0</v>
      </c>
      <c r="Q190" s="200">
        <v>0.00050000000000000001</v>
      </c>
      <c r="R190" s="200">
        <f>Q190*H190</f>
        <v>0.0049500000000000004</v>
      </c>
      <c r="S190" s="200">
        <v>0</v>
      </c>
      <c r="T190" s="20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2" t="s">
        <v>146</v>
      </c>
      <c r="AT190" s="202" t="s">
        <v>142</v>
      </c>
      <c r="AU190" s="202" t="s">
        <v>119</v>
      </c>
      <c r="AY190" s="18" t="s">
        <v>140</v>
      </c>
      <c r="BE190" s="123">
        <f>IF(N190="základná",J190,0)</f>
        <v>0</v>
      </c>
      <c r="BF190" s="123">
        <f>IF(N190="znížená",J190,0)</f>
        <v>0</v>
      </c>
      <c r="BG190" s="123">
        <f>IF(N190="zákl. prenesená",J190,0)</f>
        <v>0</v>
      </c>
      <c r="BH190" s="123">
        <f>IF(N190="zníž. prenesená",J190,0)</f>
        <v>0</v>
      </c>
      <c r="BI190" s="123">
        <f>IF(N190="nulová",J190,0)</f>
        <v>0</v>
      </c>
      <c r="BJ190" s="18" t="s">
        <v>119</v>
      </c>
      <c r="BK190" s="203">
        <f>ROUND(I190*H190,3)</f>
        <v>0</v>
      </c>
      <c r="BL190" s="18" t="s">
        <v>146</v>
      </c>
      <c r="BM190" s="202" t="s">
        <v>250</v>
      </c>
    </row>
    <row r="191" s="13" customFormat="1">
      <c r="A191" s="13"/>
      <c r="B191" s="204"/>
      <c r="C191" s="13"/>
      <c r="D191" s="205" t="s">
        <v>148</v>
      </c>
      <c r="E191" s="206" t="s">
        <v>1</v>
      </c>
      <c r="F191" s="207" t="s">
        <v>251</v>
      </c>
      <c r="G191" s="13"/>
      <c r="H191" s="208">
        <v>9.9000000000000004</v>
      </c>
      <c r="I191" s="209"/>
      <c r="J191" s="13"/>
      <c r="K191" s="13"/>
      <c r="L191" s="204"/>
      <c r="M191" s="210"/>
      <c r="N191" s="211"/>
      <c r="O191" s="211"/>
      <c r="P191" s="211"/>
      <c r="Q191" s="211"/>
      <c r="R191" s="211"/>
      <c r="S191" s="211"/>
      <c r="T191" s="21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6" t="s">
        <v>148</v>
      </c>
      <c r="AU191" s="206" t="s">
        <v>119</v>
      </c>
      <c r="AV191" s="13" t="s">
        <v>119</v>
      </c>
      <c r="AW191" s="13" t="s">
        <v>32</v>
      </c>
      <c r="AX191" s="13" t="s">
        <v>83</v>
      </c>
      <c r="AY191" s="206" t="s">
        <v>140</v>
      </c>
    </row>
    <row r="192" s="12" customFormat="1" ht="22.8" customHeight="1">
      <c r="A192" s="12"/>
      <c r="B192" s="178"/>
      <c r="C192" s="12"/>
      <c r="D192" s="179" t="s">
        <v>77</v>
      </c>
      <c r="E192" s="189" t="s">
        <v>167</v>
      </c>
      <c r="F192" s="189" t="s">
        <v>252</v>
      </c>
      <c r="G192" s="12"/>
      <c r="H192" s="12"/>
      <c r="I192" s="181"/>
      <c r="J192" s="190">
        <f>BK192</f>
        <v>0</v>
      </c>
      <c r="K192" s="12"/>
      <c r="L192" s="178"/>
      <c r="M192" s="183"/>
      <c r="N192" s="184"/>
      <c r="O192" s="184"/>
      <c r="P192" s="185">
        <f>SUM(P193:P214)</f>
        <v>0</v>
      </c>
      <c r="Q192" s="184"/>
      <c r="R192" s="185">
        <f>SUM(R193:R214)</f>
        <v>976.34395569999992</v>
      </c>
      <c r="S192" s="184"/>
      <c r="T192" s="186">
        <f>SUM(T193:T214)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9" t="s">
        <v>83</v>
      </c>
      <c r="AT192" s="187" t="s">
        <v>77</v>
      </c>
      <c r="AU192" s="187" t="s">
        <v>83</v>
      </c>
      <c r="AY192" s="179" t="s">
        <v>140</v>
      </c>
      <c r="BK192" s="188">
        <f>SUM(BK193:BK214)</f>
        <v>0</v>
      </c>
    </row>
    <row r="193" s="2" customFormat="1" ht="24.15" customHeight="1">
      <c r="A193" s="39"/>
      <c r="B193" s="159"/>
      <c r="C193" s="191" t="s">
        <v>253</v>
      </c>
      <c r="D193" s="191" t="s">
        <v>142</v>
      </c>
      <c r="E193" s="192" t="s">
        <v>254</v>
      </c>
      <c r="F193" s="193" t="s">
        <v>255</v>
      </c>
      <c r="G193" s="194" t="s">
        <v>145</v>
      </c>
      <c r="H193" s="195">
        <v>821.38699999999994</v>
      </c>
      <c r="I193" s="196"/>
      <c r="J193" s="195">
        <f>ROUND(I193*H193,3)</f>
        <v>0</v>
      </c>
      <c r="K193" s="197"/>
      <c r="L193" s="40"/>
      <c r="M193" s="198" t="s">
        <v>1</v>
      </c>
      <c r="N193" s="199" t="s">
        <v>44</v>
      </c>
      <c r="O193" s="78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2" t="s">
        <v>146</v>
      </c>
      <c r="AT193" s="202" t="s">
        <v>142</v>
      </c>
      <c r="AU193" s="202" t="s">
        <v>119</v>
      </c>
      <c r="AY193" s="18" t="s">
        <v>140</v>
      </c>
      <c r="BE193" s="123">
        <f>IF(N193="základná",J193,0)</f>
        <v>0</v>
      </c>
      <c r="BF193" s="123">
        <f>IF(N193="znížená",J193,0)</f>
        <v>0</v>
      </c>
      <c r="BG193" s="123">
        <f>IF(N193="zákl. prenesená",J193,0)</f>
        <v>0</v>
      </c>
      <c r="BH193" s="123">
        <f>IF(N193="zníž. prenesená",J193,0)</f>
        <v>0</v>
      </c>
      <c r="BI193" s="123">
        <f>IF(N193="nulová",J193,0)</f>
        <v>0</v>
      </c>
      <c r="BJ193" s="18" t="s">
        <v>119</v>
      </c>
      <c r="BK193" s="203">
        <f>ROUND(I193*H193,3)</f>
        <v>0</v>
      </c>
      <c r="BL193" s="18" t="s">
        <v>146</v>
      </c>
      <c r="BM193" s="202" t="s">
        <v>256</v>
      </c>
    </row>
    <row r="194" s="13" customFormat="1">
      <c r="A194" s="13"/>
      <c r="B194" s="204"/>
      <c r="C194" s="13"/>
      <c r="D194" s="205" t="s">
        <v>148</v>
      </c>
      <c r="E194" s="206" t="s">
        <v>1</v>
      </c>
      <c r="F194" s="207" t="s">
        <v>257</v>
      </c>
      <c r="G194" s="13"/>
      <c r="H194" s="208">
        <v>821.38699999999994</v>
      </c>
      <c r="I194" s="209"/>
      <c r="J194" s="13"/>
      <c r="K194" s="13"/>
      <c r="L194" s="204"/>
      <c r="M194" s="210"/>
      <c r="N194" s="211"/>
      <c r="O194" s="211"/>
      <c r="P194" s="211"/>
      <c r="Q194" s="211"/>
      <c r="R194" s="211"/>
      <c r="S194" s="211"/>
      <c r="T194" s="21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6" t="s">
        <v>148</v>
      </c>
      <c r="AU194" s="206" t="s">
        <v>119</v>
      </c>
      <c r="AV194" s="13" t="s">
        <v>119</v>
      </c>
      <c r="AW194" s="13" t="s">
        <v>32</v>
      </c>
      <c r="AX194" s="13" t="s">
        <v>83</v>
      </c>
      <c r="AY194" s="206" t="s">
        <v>140</v>
      </c>
    </row>
    <row r="195" s="2" customFormat="1" ht="24.15" customHeight="1">
      <c r="A195" s="39"/>
      <c r="B195" s="159"/>
      <c r="C195" s="191" t="s">
        <v>258</v>
      </c>
      <c r="D195" s="191" t="s">
        <v>142</v>
      </c>
      <c r="E195" s="192" t="s">
        <v>259</v>
      </c>
      <c r="F195" s="193" t="s">
        <v>260</v>
      </c>
      <c r="G195" s="194" t="s">
        <v>145</v>
      </c>
      <c r="H195" s="195">
        <v>944</v>
      </c>
      <c r="I195" s="196"/>
      <c r="J195" s="195">
        <f>ROUND(I195*H195,3)</f>
        <v>0</v>
      </c>
      <c r="K195" s="197"/>
      <c r="L195" s="40"/>
      <c r="M195" s="198" t="s">
        <v>1</v>
      </c>
      <c r="N195" s="199" t="s">
        <v>44</v>
      </c>
      <c r="O195" s="78"/>
      <c r="P195" s="200">
        <f>O195*H195</f>
        <v>0</v>
      </c>
      <c r="Q195" s="200">
        <v>0.60104000000000002</v>
      </c>
      <c r="R195" s="200">
        <f>Q195*H195</f>
        <v>567.38175999999999</v>
      </c>
      <c r="S195" s="200">
        <v>0</v>
      </c>
      <c r="T195" s="20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2" t="s">
        <v>146</v>
      </c>
      <c r="AT195" s="202" t="s">
        <v>142</v>
      </c>
      <c r="AU195" s="202" t="s">
        <v>119</v>
      </c>
      <c r="AY195" s="18" t="s">
        <v>140</v>
      </c>
      <c r="BE195" s="123">
        <f>IF(N195="základná",J195,0)</f>
        <v>0</v>
      </c>
      <c r="BF195" s="123">
        <f>IF(N195="znížená",J195,0)</f>
        <v>0</v>
      </c>
      <c r="BG195" s="123">
        <f>IF(N195="zákl. prenesená",J195,0)</f>
        <v>0</v>
      </c>
      <c r="BH195" s="123">
        <f>IF(N195="zníž. prenesená",J195,0)</f>
        <v>0</v>
      </c>
      <c r="BI195" s="123">
        <f>IF(N195="nulová",J195,0)</f>
        <v>0</v>
      </c>
      <c r="BJ195" s="18" t="s">
        <v>119</v>
      </c>
      <c r="BK195" s="203">
        <f>ROUND(I195*H195,3)</f>
        <v>0</v>
      </c>
      <c r="BL195" s="18" t="s">
        <v>146</v>
      </c>
      <c r="BM195" s="202" t="s">
        <v>261</v>
      </c>
    </row>
    <row r="196" s="13" customFormat="1">
      <c r="A196" s="13"/>
      <c r="B196" s="204"/>
      <c r="C196" s="13"/>
      <c r="D196" s="205" t="s">
        <v>148</v>
      </c>
      <c r="E196" s="206" t="s">
        <v>1</v>
      </c>
      <c r="F196" s="207" t="s">
        <v>262</v>
      </c>
      <c r="G196" s="13"/>
      <c r="H196" s="208">
        <v>405</v>
      </c>
      <c r="I196" s="209"/>
      <c r="J196" s="13"/>
      <c r="K196" s="13"/>
      <c r="L196" s="204"/>
      <c r="M196" s="210"/>
      <c r="N196" s="211"/>
      <c r="O196" s="211"/>
      <c r="P196" s="211"/>
      <c r="Q196" s="211"/>
      <c r="R196" s="211"/>
      <c r="S196" s="211"/>
      <c r="T196" s="21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06" t="s">
        <v>148</v>
      </c>
      <c r="AU196" s="206" t="s">
        <v>119</v>
      </c>
      <c r="AV196" s="13" t="s">
        <v>119</v>
      </c>
      <c r="AW196" s="13" t="s">
        <v>32</v>
      </c>
      <c r="AX196" s="13" t="s">
        <v>78</v>
      </c>
      <c r="AY196" s="206" t="s">
        <v>140</v>
      </c>
    </row>
    <row r="197" s="13" customFormat="1">
      <c r="A197" s="13"/>
      <c r="B197" s="204"/>
      <c r="C197" s="13"/>
      <c r="D197" s="205" t="s">
        <v>148</v>
      </c>
      <c r="E197" s="206" t="s">
        <v>1</v>
      </c>
      <c r="F197" s="207" t="s">
        <v>263</v>
      </c>
      <c r="G197" s="13"/>
      <c r="H197" s="208">
        <v>185</v>
      </c>
      <c r="I197" s="209"/>
      <c r="J197" s="13"/>
      <c r="K197" s="13"/>
      <c r="L197" s="204"/>
      <c r="M197" s="210"/>
      <c r="N197" s="211"/>
      <c r="O197" s="211"/>
      <c r="P197" s="211"/>
      <c r="Q197" s="211"/>
      <c r="R197" s="211"/>
      <c r="S197" s="211"/>
      <c r="T197" s="21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6" t="s">
        <v>148</v>
      </c>
      <c r="AU197" s="206" t="s">
        <v>119</v>
      </c>
      <c r="AV197" s="13" t="s">
        <v>119</v>
      </c>
      <c r="AW197" s="13" t="s">
        <v>32</v>
      </c>
      <c r="AX197" s="13" t="s">
        <v>78</v>
      </c>
      <c r="AY197" s="206" t="s">
        <v>140</v>
      </c>
    </row>
    <row r="198" s="15" customFormat="1">
      <c r="A198" s="15"/>
      <c r="B198" s="221"/>
      <c r="C198" s="15"/>
      <c r="D198" s="205" t="s">
        <v>148</v>
      </c>
      <c r="E198" s="222" t="s">
        <v>1</v>
      </c>
      <c r="F198" s="223" t="s">
        <v>264</v>
      </c>
      <c r="G198" s="15"/>
      <c r="H198" s="224">
        <v>590</v>
      </c>
      <c r="I198" s="225"/>
      <c r="J198" s="15"/>
      <c r="K198" s="15"/>
      <c r="L198" s="221"/>
      <c r="M198" s="226"/>
      <c r="N198" s="227"/>
      <c r="O198" s="227"/>
      <c r="P198" s="227"/>
      <c r="Q198" s="227"/>
      <c r="R198" s="227"/>
      <c r="S198" s="227"/>
      <c r="T198" s="22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22" t="s">
        <v>148</v>
      </c>
      <c r="AU198" s="222" t="s">
        <v>119</v>
      </c>
      <c r="AV198" s="15" t="s">
        <v>156</v>
      </c>
      <c r="AW198" s="15" t="s">
        <v>32</v>
      </c>
      <c r="AX198" s="15" t="s">
        <v>78</v>
      </c>
      <c r="AY198" s="222" t="s">
        <v>140</v>
      </c>
    </row>
    <row r="199" s="13" customFormat="1">
      <c r="A199" s="13"/>
      <c r="B199" s="204"/>
      <c r="C199" s="13"/>
      <c r="D199" s="205" t="s">
        <v>148</v>
      </c>
      <c r="E199" s="206" t="s">
        <v>1</v>
      </c>
      <c r="F199" s="207" t="s">
        <v>265</v>
      </c>
      <c r="G199" s="13"/>
      <c r="H199" s="208">
        <v>944</v>
      </c>
      <c r="I199" s="209"/>
      <c r="J199" s="13"/>
      <c r="K199" s="13"/>
      <c r="L199" s="204"/>
      <c r="M199" s="210"/>
      <c r="N199" s="211"/>
      <c r="O199" s="211"/>
      <c r="P199" s="211"/>
      <c r="Q199" s="211"/>
      <c r="R199" s="211"/>
      <c r="S199" s="211"/>
      <c r="T199" s="21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6" t="s">
        <v>148</v>
      </c>
      <c r="AU199" s="206" t="s">
        <v>119</v>
      </c>
      <c r="AV199" s="13" t="s">
        <v>119</v>
      </c>
      <c r="AW199" s="13" t="s">
        <v>32</v>
      </c>
      <c r="AX199" s="13" t="s">
        <v>83</v>
      </c>
      <c r="AY199" s="206" t="s">
        <v>140</v>
      </c>
    </row>
    <row r="200" s="2" customFormat="1" ht="24.15" customHeight="1">
      <c r="A200" s="39"/>
      <c r="B200" s="159"/>
      <c r="C200" s="191" t="s">
        <v>266</v>
      </c>
      <c r="D200" s="191" t="s">
        <v>142</v>
      </c>
      <c r="E200" s="192" t="s">
        <v>267</v>
      </c>
      <c r="F200" s="193" t="s">
        <v>268</v>
      </c>
      <c r="G200" s="194" t="s">
        <v>145</v>
      </c>
      <c r="H200" s="195">
        <v>185</v>
      </c>
      <c r="I200" s="196"/>
      <c r="J200" s="195">
        <f>ROUND(I200*H200,3)</f>
        <v>0</v>
      </c>
      <c r="K200" s="197"/>
      <c r="L200" s="40"/>
      <c r="M200" s="198" t="s">
        <v>1</v>
      </c>
      <c r="N200" s="199" t="s">
        <v>44</v>
      </c>
      <c r="O200" s="78"/>
      <c r="P200" s="200">
        <f>O200*H200</f>
        <v>0</v>
      </c>
      <c r="Q200" s="200">
        <v>0.27994000000000002</v>
      </c>
      <c r="R200" s="200">
        <f>Q200*H200</f>
        <v>51.788900000000005</v>
      </c>
      <c r="S200" s="200">
        <v>0</v>
      </c>
      <c r="T200" s="20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2" t="s">
        <v>146</v>
      </c>
      <c r="AT200" s="202" t="s">
        <v>142</v>
      </c>
      <c r="AU200" s="202" t="s">
        <v>119</v>
      </c>
      <c r="AY200" s="18" t="s">
        <v>140</v>
      </c>
      <c r="BE200" s="123">
        <f>IF(N200="základná",J200,0)</f>
        <v>0</v>
      </c>
      <c r="BF200" s="123">
        <f>IF(N200="znížená",J200,0)</f>
        <v>0</v>
      </c>
      <c r="BG200" s="123">
        <f>IF(N200="zákl. prenesená",J200,0)</f>
        <v>0</v>
      </c>
      <c r="BH200" s="123">
        <f>IF(N200="zníž. prenesená",J200,0)</f>
        <v>0</v>
      </c>
      <c r="BI200" s="123">
        <f>IF(N200="nulová",J200,0)</f>
        <v>0</v>
      </c>
      <c r="BJ200" s="18" t="s">
        <v>119</v>
      </c>
      <c r="BK200" s="203">
        <f>ROUND(I200*H200,3)</f>
        <v>0</v>
      </c>
      <c r="BL200" s="18" t="s">
        <v>146</v>
      </c>
      <c r="BM200" s="202" t="s">
        <v>269</v>
      </c>
    </row>
    <row r="201" s="13" customFormat="1">
      <c r="A201" s="13"/>
      <c r="B201" s="204"/>
      <c r="C201" s="13"/>
      <c r="D201" s="205" t="s">
        <v>148</v>
      </c>
      <c r="E201" s="206" t="s">
        <v>1</v>
      </c>
      <c r="F201" s="207" t="s">
        <v>270</v>
      </c>
      <c r="G201" s="13"/>
      <c r="H201" s="208">
        <v>185</v>
      </c>
      <c r="I201" s="209"/>
      <c r="J201" s="13"/>
      <c r="K201" s="13"/>
      <c r="L201" s="204"/>
      <c r="M201" s="210"/>
      <c r="N201" s="211"/>
      <c r="O201" s="211"/>
      <c r="P201" s="211"/>
      <c r="Q201" s="211"/>
      <c r="R201" s="211"/>
      <c r="S201" s="211"/>
      <c r="T201" s="21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6" t="s">
        <v>148</v>
      </c>
      <c r="AU201" s="206" t="s">
        <v>119</v>
      </c>
      <c r="AV201" s="13" t="s">
        <v>119</v>
      </c>
      <c r="AW201" s="13" t="s">
        <v>32</v>
      </c>
      <c r="AX201" s="13" t="s">
        <v>83</v>
      </c>
      <c r="AY201" s="206" t="s">
        <v>140</v>
      </c>
    </row>
    <row r="202" s="2" customFormat="1" ht="24.15" customHeight="1">
      <c r="A202" s="39"/>
      <c r="B202" s="159"/>
      <c r="C202" s="191" t="s">
        <v>271</v>
      </c>
      <c r="D202" s="191" t="s">
        <v>142</v>
      </c>
      <c r="E202" s="192" t="s">
        <v>272</v>
      </c>
      <c r="F202" s="193" t="s">
        <v>273</v>
      </c>
      <c r="G202" s="194" t="s">
        <v>145</v>
      </c>
      <c r="H202" s="195">
        <v>402.85500000000002</v>
      </c>
      <c r="I202" s="196"/>
      <c r="J202" s="195">
        <f>ROUND(I202*H202,3)</f>
        <v>0</v>
      </c>
      <c r="K202" s="197"/>
      <c r="L202" s="40"/>
      <c r="M202" s="198" t="s">
        <v>1</v>
      </c>
      <c r="N202" s="199" t="s">
        <v>44</v>
      </c>
      <c r="O202" s="78"/>
      <c r="P202" s="200">
        <f>O202*H202</f>
        <v>0</v>
      </c>
      <c r="Q202" s="200">
        <v>0.47349000000000002</v>
      </c>
      <c r="R202" s="200">
        <f>Q202*H202</f>
        <v>190.74781395000002</v>
      </c>
      <c r="S202" s="200">
        <v>0</v>
      </c>
      <c r="T202" s="20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2" t="s">
        <v>146</v>
      </c>
      <c r="AT202" s="202" t="s">
        <v>142</v>
      </c>
      <c r="AU202" s="202" t="s">
        <v>119</v>
      </c>
      <c r="AY202" s="18" t="s">
        <v>140</v>
      </c>
      <c r="BE202" s="123">
        <f>IF(N202="základná",J202,0)</f>
        <v>0</v>
      </c>
      <c r="BF202" s="123">
        <f>IF(N202="znížená",J202,0)</f>
        <v>0</v>
      </c>
      <c r="BG202" s="123">
        <f>IF(N202="zákl. prenesená",J202,0)</f>
        <v>0</v>
      </c>
      <c r="BH202" s="123">
        <f>IF(N202="zníž. prenesená",J202,0)</f>
        <v>0</v>
      </c>
      <c r="BI202" s="123">
        <f>IF(N202="nulová",J202,0)</f>
        <v>0</v>
      </c>
      <c r="BJ202" s="18" t="s">
        <v>119</v>
      </c>
      <c r="BK202" s="203">
        <f>ROUND(I202*H202,3)</f>
        <v>0</v>
      </c>
      <c r="BL202" s="18" t="s">
        <v>146</v>
      </c>
      <c r="BM202" s="202" t="s">
        <v>274</v>
      </c>
    </row>
    <row r="203" s="13" customFormat="1">
      <c r="A203" s="13"/>
      <c r="B203" s="204"/>
      <c r="C203" s="13"/>
      <c r="D203" s="205" t="s">
        <v>148</v>
      </c>
      <c r="E203" s="206" t="s">
        <v>1</v>
      </c>
      <c r="F203" s="207" t="s">
        <v>275</v>
      </c>
      <c r="G203" s="13"/>
      <c r="H203" s="208">
        <v>402.85500000000002</v>
      </c>
      <c r="I203" s="209"/>
      <c r="J203" s="13"/>
      <c r="K203" s="13"/>
      <c r="L203" s="204"/>
      <c r="M203" s="210"/>
      <c r="N203" s="211"/>
      <c r="O203" s="211"/>
      <c r="P203" s="211"/>
      <c r="Q203" s="211"/>
      <c r="R203" s="211"/>
      <c r="S203" s="211"/>
      <c r="T203" s="21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6" t="s">
        <v>148</v>
      </c>
      <c r="AU203" s="206" t="s">
        <v>119</v>
      </c>
      <c r="AV203" s="13" t="s">
        <v>119</v>
      </c>
      <c r="AW203" s="13" t="s">
        <v>32</v>
      </c>
      <c r="AX203" s="13" t="s">
        <v>83</v>
      </c>
      <c r="AY203" s="206" t="s">
        <v>140</v>
      </c>
    </row>
    <row r="204" s="2" customFormat="1" ht="24.15" customHeight="1">
      <c r="A204" s="39"/>
      <c r="B204" s="159"/>
      <c r="C204" s="191" t="s">
        <v>276</v>
      </c>
      <c r="D204" s="191" t="s">
        <v>142</v>
      </c>
      <c r="E204" s="192" t="s">
        <v>277</v>
      </c>
      <c r="F204" s="193" t="s">
        <v>278</v>
      </c>
      <c r="G204" s="194" t="s">
        <v>145</v>
      </c>
      <c r="H204" s="195">
        <v>402.85500000000002</v>
      </c>
      <c r="I204" s="196"/>
      <c r="J204" s="195">
        <f>ROUND(I204*H204,3)</f>
        <v>0</v>
      </c>
      <c r="K204" s="197"/>
      <c r="L204" s="40"/>
      <c r="M204" s="198" t="s">
        <v>1</v>
      </c>
      <c r="N204" s="199" t="s">
        <v>44</v>
      </c>
      <c r="O204" s="78"/>
      <c r="P204" s="200">
        <f>O204*H204</f>
        <v>0</v>
      </c>
      <c r="Q204" s="200">
        <v>0.10373</v>
      </c>
      <c r="R204" s="200">
        <f>Q204*H204</f>
        <v>41.788149150000002</v>
      </c>
      <c r="S204" s="200">
        <v>0</v>
      </c>
      <c r="T204" s="20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2" t="s">
        <v>146</v>
      </c>
      <c r="AT204" s="202" t="s">
        <v>142</v>
      </c>
      <c r="AU204" s="202" t="s">
        <v>119</v>
      </c>
      <c r="AY204" s="18" t="s">
        <v>140</v>
      </c>
      <c r="BE204" s="123">
        <f>IF(N204="základná",J204,0)</f>
        <v>0</v>
      </c>
      <c r="BF204" s="123">
        <f>IF(N204="znížená",J204,0)</f>
        <v>0</v>
      </c>
      <c r="BG204" s="123">
        <f>IF(N204="zákl. prenesená",J204,0)</f>
        <v>0</v>
      </c>
      <c r="BH204" s="123">
        <f>IF(N204="zníž. prenesená",J204,0)</f>
        <v>0</v>
      </c>
      <c r="BI204" s="123">
        <f>IF(N204="nulová",J204,0)</f>
        <v>0</v>
      </c>
      <c r="BJ204" s="18" t="s">
        <v>119</v>
      </c>
      <c r="BK204" s="203">
        <f>ROUND(I204*H204,3)</f>
        <v>0</v>
      </c>
      <c r="BL204" s="18" t="s">
        <v>146</v>
      </c>
      <c r="BM204" s="202" t="s">
        <v>279</v>
      </c>
    </row>
    <row r="205" s="2" customFormat="1" ht="37.8" customHeight="1">
      <c r="A205" s="39"/>
      <c r="B205" s="159"/>
      <c r="C205" s="191" t="s">
        <v>280</v>
      </c>
      <c r="D205" s="191" t="s">
        <v>142</v>
      </c>
      <c r="E205" s="192" t="s">
        <v>281</v>
      </c>
      <c r="F205" s="193" t="s">
        <v>282</v>
      </c>
      <c r="G205" s="194" t="s">
        <v>145</v>
      </c>
      <c r="H205" s="195">
        <v>402.85500000000002</v>
      </c>
      <c r="I205" s="196"/>
      <c r="J205" s="195">
        <f>ROUND(I205*H205,3)</f>
        <v>0</v>
      </c>
      <c r="K205" s="197"/>
      <c r="L205" s="40"/>
      <c r="M205" s="198" t="s">
        <v>1</v>
      </c>
      <c r="N205" s="199" t="s">
        <v>44</v>
      </c>
      <c r="O205" s="78"/>
      <c r="P205" s="200">
        <f>O205*H205</f>
        <v>0</v>
      </c>
      <c r="Q205" s="200">
        <v>0.18151999999999999</v>
      </c>
      <c r="R205" s="200">
        <f>Q205*H205</f>
        <v>73.126239599999991</v>
      </c>
      <c r="S205" s="200">
        <v>0</v>
      </c>
      <c r="T205" s="20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2" t="s">
        <v>146</v>
      </c>
      <c r="AT205" s="202" t="s">
        <v>142</v>
      </c>
      <c r="AU205" s="202" t="s">
        <v>119</v>
      </c>
      <c r="AY205" s="18" t="s">
        <v>140</v>
      </c>
      <c r="BE205" s="123">
        <f>IF(N205="základná",J205,0)</f>
        <v>0</v>
      </c>
      <c r="BF205" s="123">
        <f>IF(N205="znížená",J205,0)</f>
        <v>0</v>
      </c>
      <c r="BG205" s="123">
        <f>IF(N205="zákl. prenesená",J205,0)</f>
        <v>0</v>
      </c>
      <c r="BH205" s="123">
        <f>IF(N205="zníž. prenesená",J205,0)</f>
        <v>0</v>
      </c>
      <c r="BI205" s="123">
        <f>IF(N205="nulová",J205,0)</f>
        <v>0</v>
      </c>
      <c r="BJ205" s="18" t="s">
        <v>119</v>
      </c>
      <c r="BK205" s="203">
        <f>ROUND(I205*H205,3)</f>
        <v>0</v>
      </c>
      <c r="BL205" s="18" t="s">
        <v>146</v>
      </c>
      <c r="BM205" s="202" t="s">
        <v>283</v>
      </c>
    </row>
    <row r="206" s="13" customFormat="1">
      <c r="A206" s="13"/>
      <c r="B206" s="204"/>
      <c r="C206" s="13"/>
      <c r="D206" s="205" t="s">
        <v>148</v>
      </c>
      <c r="E206" s="206" t="s">
        <v>1</v>
      </c>
      <c r="F206" s="207" t="s">
        <v>284</v>
      </c>
      <c r="G206" s="13"/>
      <c r="H206" s="208">
        <v>402.85500000000002</v>
      </c>
      <c r="I206" s="209"/>
      <c r="J206" s="13"/>
      <c r="K206" s="13"/>
      <c r="L206" s="204"/>
      <c r="M206" s="210"/>
      <c r="N206" s="211"/>
      <c r="O206" s="211"/>
      <c r="P206" s="211"/>
      <c r="Q206" s="211"/>
      <c r="R206" s="211"/>
      <c r="S206" s="211"/>
      <c r="T206" s="21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6" t="s">
        <v>148</v>
      </c>
      <c r="AU206" s="206" t="s">
        <v>119</v>
      </c>
      <c r="AV206" s="13" t="s">
        <v>119</v>
      </c>
      <c r="AW206" s="13" t="s">
        <v>32</v>
      </c>
      <c r="AX206" s="13" t="s">
        <v>83</v>
      </c>
      <c r="AY206" s="206" t="s">
        <v>140</v>
      </c>
    </row>
    <row r="207" s="2" customFormat="1" ht="37.8" customHeight="1">
      <c r="A207" s="39"/>
      <c r="B207" s="159"/>
      <c r="C207" s="191" t="s">
        <v>285</v>
      </c>
      <c r="D207" s="191" t="s">
        <v>142</v>
      </c>
      <c r="E207" s="192" t="s">
        <v>286</v>
      </c>
      <c r="F207" s="193" t="s">
        <v>287</v>
      </c>
      <c r="G207" s="194" t="s">
        <v>145</v>
      </c>
      <c r="H207" s="195">
        <v>183.84999999999999</v>
      </c>
      <c r="I207" s="196"/>
      <c r="J207" s="195">
        <f>ROUND(I207*H207,3)</f>
        <v>0</v>
      </c>
      <c r="K207" s="197"/>
      <c r="L207" s="40"/>
      <c r="M207" s="198" t="s">
        <v>1</v>
      </c>
      <c r="N207" s="199" t="s">
        <v>44</v>
      </c>
      <c r="O207" s="78"/>
      <c r="P207" s="200">
        <f>O207*H207</f>
        <v>0</v>
      </c>
      <c r="Q207" s="200">
        <v>0.092499999999999999</v>
      </c>
      <c r="R207" s="200">
        <f>Q207*H207</f>
        <v>17.006125000000001</v>
      </c>
      <c r="S207" s="200">
        <v>0</v>
      </c>
      <c r="T207" s="20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2" t="s">
        <v>146</v>
      </c>
      <c r="AT207" s="202" t="s">
        <v>142</v>
      </c>
      <c r="AU207" s="202" t="s">
        <v>119</v>
      </c>
      <c r="AY207" s="18" t="s">
        <v>140</v>
      </c>
      <c r="BE207" s="123">
        <f>IF(N207="základná",J207,0)</f>
        <v>0</v>
      </c>
      <c r="BF207" s="123">
        <f>IF(N207="znížená",J207,0)</f>
        <v>0</v>
      </c>
      <c r="BG207" s="123">
        <f>IF(N207="zákl. prenesená",J207,0)</f>
        <v>0</v>
      </c>
      <c r="BH207" s="123">
        <f>IF(N207="zníž. prenesená",J207,0)</f>
        <v>0</v>
      </c>
      <c r="BI207" s="123">
        <f>IF(N207="nulová",J207,0)</f>
        <v>0</v>
      </c>
      <c r="BJ207" s="18" t="s">
        <v>119</v>
      </c>
      <c r="BK207" s="203">
        <f>ROUND(I207*H207,3)</f>
        <v>0</v>
      </c>
      <c r="BL207" s="18" t="s">
        <v>146</v>
      </c>
      <c r="BM207" s="202" t="s">
        <v>288</v>
      </c>
    </row>
    <row r="208" s="13" customFormat="1">
      <c r="A208" s="13"/>
      <c r="B208" s="204"/>
      <c r="C208" s="13"/>
      <c r="D208" s="205" t="s">
        <v>148</v>
      </c>
      <c r="E208" s="206" t="s">
        <v>1</v>
      </c>
      <c r="F208" s="207" t="s">
        <v>289</v>
      </c>
      <c r="G208" s="13"/>
      <c r="H208" s="208">
        <v>114</v>
      </c>
      <c r="I208" s="209"/>
      <c r="J208" s="13"/>
      <c r="K208" s="13"/>
      <c r="L208" s="204"/>
      <c r="M208" s="210"/>
      <c r="N208" s="211"/>
      <c r="O208" s="211"/>
      <c r="P208" s="211"/>
      <c r="Q208" s="211"/>
      <c r="R208" s="211"/>
      <c r="S208" s="211"/>
      <c r="T208" s="21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6" t="s">
        <v>148</v>
      </c>
      <c r="AU208" s="206" t="s">
        <v>119</v>
      </c>
      <c r="AV208" s="13" t="s">
        <v>119</v>
      </c>
      <c r="AW208" s="13" t="s">
        <v>32</v>
      </c>
      <c r="AX208" s="13" t="s">
        <v>78</v>
      </c>
      <c r="AY208" s="206" t="s">
        <v>140</v>
      </c>
    </row>
    <row r="209" s="13" customFormat="1">
      <c r="A209" s="13"/>
      <c r="B209" s="204"/>
      <c r="C209" s="13"/>
      <c r="D209" s="205" t="s">
        <v>148</v>
      </c>
      <c r="E209" s="206" t="s">
        <v>1</v>
      </c>
      <c r="F209" s="207" t="s">
        <v>290</v>
      </c>
      <c r="G209" s="13"/>
      <c r="H209" s="208">
        <v>56.700000000000003</v>
      </c>
      <c r="I209" s="209"/>
      <c r="J209" s="13"/>
      <c r="K209" s="13"/>
      <c r="L209" s="204"/>
      <c r="M209" s="210"/>
      <c r="N209" s="211"/>
      <c r="O209" s="211"/>
      <c r="P209" s="211"/>
      <c r="Q209" s="211"/>
      <c r="R209" s="211"/>
      <c r="S209" s="211"/>
      <c r="T209" s="21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6" t="s">
        <v>148</v>
      </c>
      <c r="AU209" s="206" t="s">
        <v>119</v>
      </c>
      <c r="AV209" s="13" t="s">
        <v>119</v>
      </c>
      <c r="AW209" s="13" t="s">
        <v>32</v>
      </c>
      <c r="AX209" s="13" t="s">
        <v>78</v>
      </c>
      <c r="AY209" s="206" t="s">
        <v>140</v>
      </c>
    </row>
    <row r="210" s="13" customFormat="1">
      <c r="A210" s="13"/>
      <c r="B210" s="204"/>
      <c r="C210" s="13"/>
      <c r="D210" s="205" t="s">
        <v>148</v>
      </c>
      <c r="E210" s="206" t="s">
        <v>1</v>
      </c>
      <c r="F210" s="207" t="s">
        <v>291</v>
      </c>
      <c r="G210" s="13"/>
      <c r="H210" s="208">
        <v>3.1499999999999999</v>
      </c>
      <c r="I210" s="209"/>
      <c r="J210" s="13"/>
      <c r="K210" s="13"/>
      <c r="L210" s="204"/>
      <c r="M210" s="210"/>
      <c r="N210" s="211"/>
      <c r="O210" s="211"/>
      <c r="P210" s="211"/>
      <c r="Q210" s="211"/>
      <c r="R210" s="211"/>
      <c r="S210" s="211"/>
      <c r="T210" s="21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6" t="s">
        <v>148</v>
      </c>
      <c r="AU210" s="206" t="s">
        <v>119</v>
      </c>
      <c r="AV210" s="13" t="s">
        <v>119</v>
      </c>
      <c r="AW210" s="13" t="s">
        <v>32</v>
      </c>
      <c r="AX210" s="13" t="s">
        <v>78</v>
      </c>
      <c r="AY210" s="206" t="s">
        <v>140</v>
      </c>
    </row>
    <row r="211" s="13" customFormat="1">
      <c r="A211" s="13"/>
      <c r="B211" s="204"/>
      <c r="C211" s="13"/>
      <c r="D211" s="205" t="s">
        <v>148</v>
      </c>
      <c r="E211" s="206" t="s">
        <v>1</v>
      </c>
      <c r="F211" s="207" t="s">
        <v>292</v>
      </c>
      <c r="G211" s="13"/>
      <c r="H211" s="208">
        <v>10</v>
      </c>
      <c r="I211" s="209"/>
      <c r="J211" s="13"/>
      <c r="K211" s="13"/>
      <c r="L211" s="204"/>
      <c r="M211" s="210"/>
      <c r="N211" s="211"/>
      <c r="O211" s="211"/>
      <c r="P211" s="211"/>
      <c r="Q211" s="211"/>
      <c r="R211" s="211"/>
      <c r="S211" s="211"/>
      <c r="T211" s="21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6" t="s">
        <v>148</v>
      </c>
      <c r="AU211" s="206" t="s">
        <v>119</v>
      </c>
      <c r="AV211" s="13" t="s">
        <v>119</v>
      </c>
      <c r="AW211" s="13" t="s">
        <v>32</v>
      </c>
      <c r="AX211" s="13" t="s">
        <v>78</v>
      </c>
      <c r="AY211" s="206" t="s">
        <v>140</v>
      </c>
    </row>
    <row r="212" s="14" customFormat="1">
      <c r="A212" s="14"/>
      <c r="B212" s="213"/>
      <c r="C212" s="14"/>
      <c r="D212" s="205" t="s">
        <v>148</v>
      </c>
      <c r="E212" s="214" t="s">
        <v>1</v>
      </c>
      <c r="F212" s="215" t="s">
        <v>155</v>
      </c>
      <c r="G212" s="14"/>
      <c r="H212" s="216">
        <v>183.84999999999999</v>
      </c>
      <c r="I212" s="217"/>
      <c r="J212" s="14"/>
      <c r="K212" s="14"/>
      <c r="L212" s="213"/>
      <c r="M212" s="218"/>
      <c r="N212" s="219"/>
      <c r="O212" s="219"/>
      <c r="P212" s="219"/>
      <c r="Q212" s="219"/>
      <c r="R212" s="219"/>
      <c r="S212" s="219"/>
      <c r="T212" s="2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4" t="s">
        <v>148</v>
      </c>
      <c r="AU212" s="214" t="s">
        <v>119</v>
      </c>
      <c r="AV212" s="14" t="s">
        <v>146</v>
      </c>
      <c r="AW212" s="14" t="s">
        <v>32</v>
      </c>
      <c r="AX212" s="14" t="s">
        <v>83</v>
      </c>
      <c r="AY212" s="214" t="s">
        <v>140</v>
      </c>
    </row>
    <row r="213" s="2" customFormat="1" ht="14.4" customHeight="1">
      <c r="A213" s="39"/>
      <c r="B213" s="159"/>
      <c r="C213" s="229" t="s">
        <v>293</v>
      </c>
      <c r="D213" s="229" t="s">
        <v>294</v>
      </c>
      <c r="E213" s="230" t="s">
        <v>295</v>
      </c>
      <c r="F213" s="231" t="s">
        <v>296</v>
      </c>
      <c r="G213" s="232" t="s">
        <v>145</v>
      </c>
      <c r="H213" s="233">
        <v>187.52699999999999</v>
      </c>
      <c r="I213" s="234"/>
      <c r="J213" s="233">
        <f>ROUND(I213*H213,3)</f>
        <v>0</v>
      </c>
      <c r="K213" s="235"/>
      <c r="L213" s="236"/>
      <c r="M213" s="237" t="s">
        <v>1</v>
      </c>
      <c r="N213" s="238" t="s">
        <v>44</v>
      </c>
      <c r="O213" s="78"/>
      <c r="P213" s="200">
        <f>O213*H213</f>
        <v>0</v>
      </c>
      <c r="Q213" s="200">
        <v>0.184</v>
      </c>
      <c r="R213" s="200">
        <f>Q213*H213</f>
        <v>34.504967999999998</v>
      </c>
      <c r="S213" s="200">
        <v>0</v>
      </c>
      <c r="T213" s="20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02" t="s">
        <v>184</v>
      </c>
      <c r="AT213" s="202" t="s">
        <v>294</v>
      </c>
      <c r="AU213" s="202" t="s">
        <v>119</v>
      </c>
      <c r="AY213" s="18" t="s">
        <v>140</v>
      </c>
      <c r="BE213" s="123">
        <f>IF(N213="základná",J213,0)</f>
        <v>0</v>
      </c>
      <c r="BF213" s="123">
        <f>IF(N213="znížená",J213,0)</f>
        <v>0</v>
      </c>
      <c r="BG213" s="123">
        <f>IF(N213="zákl. prenesená",J213,0)</f>
        <v>0</v>
      </c>
      <c r="BH213" s="123">
        <f>IF(N213="zníž. prenesená",J213,0)</f>
        <v>0</v>
      </c>
      <c r="BI213" s="123">
        <f>IF(N213="nulová",J213,0)</f>
        <v>0</v>
      </c>
      <c r="BJ213" s="18" t="s">
        <v>119</v>
      </c>
      <c r="BK213" s="203">
        <f>ROUND(I213*H213,3)</f>
        <v>0</v>
      </c>
      <c r="BL213" s="18" t="s">
        <v>146</v>
      </c>
      <c r="BM213" s="202" t="s">
        <v>297</v>
      </c>
    </row>
    <row r="214" s="13" customFormat="1">
      <c r="A214" s="13"/>
      <c r="B214" s="204"/>
      <c r="C214" s="13"/>
      <c r="D214" s="205" t="s">
        <v>148</v>
      </c>
      <c r="E214" s="13"/>
      <c r="F214" s="207" t="s">
        <v>298</v>
      </c>
      <c r="G214" s="13"/>
      <c r="H214" s="208">
        <v>187.52699999999999</v>
      </c>
      <c r="I214" s="209"/>
      <c r="J214" s="13"/>
      <c r="K214" s="13"/>
      <c r="L214" s="204"/>
      <c r="M214" s="210"/>
      <c r="N214" s="211"/>
      <c r="O214" s="211"/>
      <c r="P214" s="211"/>
      <c r="Q214" s="211"/>
      <c r="R214" s="211"/>
      <c r="S214" s="211"/>
      <c r="T214" s="21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6" t="s">
        <v>148</v>
      </c>
      <c r="AU214" s="206" t="s">
        <v>119</v>
      </c>
      <c r="AV214" s="13" t="s">
        <v>119</v>
      </c>
      <c r="AW214" s="13" t="s">
        <v>3</v>
      </c>
      <c r="AX214" s="13" t="s">
        <v>83</v>
      </c>
      <c r="AY214" s="206" t="s">
        <v>140</v>
      </c>
    </row>
    <row r="215" s="12" customFormat="1" ht="22.8" customHeight="1">
      <c r="A215" s="12"/>
      <c r="B215" s="178"/>
      <c r="C215" s="12"/>
      <c r="D215" s="179" t="s">
        <v>77</v>
      </c>
      <c r="E215" s="189" t="s">
        <v>173</v>
      </c>
      <c r="F215" s="189" t="s">
        <v>299</v>
      </c>
      <c r="G215" s="12"/>
      <c r="H215" s="12"/>
      <c r="I215" s="181"/>
      <c r="J215" s="190">
        <f>BK215</f>
        <v>0</v>
      </c>
      <c r="K215" s="12"/>
      <c r="L215" s="178"/>
      <c r="M215" s="183"/>
      <c r="N215" s="184"/>
      <c r="O215" s="184"/>
      <c r="P215" s="185">
        <f>SUM(P216:P219)</f>
        <v>0</v>
      </c>
      <c r="Q215" s="184"/>
      <c r="R215" s="185">
        <f>SUM(R216:R219)</f>
        <v>0.09241640000000001</v>
      </c>
      <c r="S215" s="184"/>
      <c r="T215" s="186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79" t="s">
        <v>83</v>
      </c>
      <c r="AT215" s="187" t="s">
        <v>77</v>
      </c>
      <c r="AU215" s="187" t="s">
        <v>83</v>
      </c>
      <c r="AY215" s="179" t="s">
        <v>140</v>
      </c>
      <c r="BK215" s="188">
        <f>SUM(BK216:BK219)</f>
        <v>0</v>
      </c>
    </row>
    <row r="216" s="2" customFormat="1" ht="24.15" customHeight="1">
      <c r="A216" s="39"/>
      <c r="B216" s="159"/>
      <c r="C216" s="191" t="s">
        <v>300</v>
      </c>
      <c r="D216" s="191" t="s">
        <v>142</v>
      </c>
      <c r="E216" s="192" t="s">
        <v>301</v>
      </c>
      <c r="F216" s="193" t="s">
        <v>302</v>
      </c>
      <c r="G216" s="194" t="s">
        <v>145</v>
      </c>
      <c r="H216" s="195">
        <v>22.420000000000002</v>
      </c>
      <c r="I216" s="196"/>
      <c r="J216" s="195">
        <f>ROUND(I216*H216,3)</f>
        <v>0</v>
      </c>
      <c r="K216" s="197"/>
      <c r="L216" s="40"/>
      <c r="M216" s="198" t="s">
        <v>1</v>
      </c>
      <c r="N216" s="199" t="s">
        <v>44</v>
      </c>
      <c r="O216" s="78"/>
      <c r="P216" s="200">
        <f>O216*H216</f>
        <v>0</v>
      </c>
      <c r="Q216" s="200">
        <v>0.00042000000000000002</v>
      </c>
      <c r="R216" s="200">
        <f>Q216*H216</f>
        <v>0.0094164000000000019</v>
      </c>
      <c r="S216" s="200">
        <v>0</v>
      </c>
      <c r="T216" s="20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2" t="s">
        <v>146</v>
      </c>
      <c r="AT216" s="202" t="s">
        <v>142</v>
      </c>
      <c r="AU216" s="202" t="s">
        <v>119</v>
      </c>
      <c r="AY216" s="18" t="s">
        <v>140</v>
      </c>
      <c r="BE216" s="123">
        <f>IF(N216="základná",J216,0)</f>
        <v>0</v>
      </c>
      <c r="BF216" s="123">
        <f>IF(N216="znížená",J216,0)</f>
        <v>0</v>
      </c>
      <c r="BG216" s="123">
        <f>IF(N216="zákl. prenesená",J216,0)</f>
        <v>0</v>
      </c>
      <c r="BH216" s="123">
        <f>IF(N216="zníž. prenesená",J216,0)</f>
        <v>0</v>
      </c>
      <c r="BI216" s="123">
        <f>IF(N216="nulová",J216,0)</f>
        <v>0</v>
      </c>
      <c r="BJ216" s="18" t="s">
        <v>119</v>
      </c>
      <c r="BK216" s="203">
        <f>ROUND(I216*H216,3)</f>
        <v>0</v>
      </c>
      <c r="BL216" s="18" t="s">
        <v>146</v>
      </c>
      <c r="BM216" s="202" t="s">
        <v>303</v>
      </c>
    </row>
    <row r="217" s="13" customFormat="1">
      <c r="A217" s="13"/>
      <c r="B217" s="204"/>
      <c r="C217" s="13"/>
      <c r="D217" s="205" t="s">
        <v>148</v>
      </c>
      <c r="E217" s="206" t="s">
        <v>1</v>
      </c>
      <c r="F217" s="207" t="s">
        <v>304</v>
      </c>
      <c r="G217" s="13"/>
      <c r="H217" s="208">
        <v>22.420000000000002</v>
      </c>
      <c r="I217" s="209"/>
      <c r="J217" s="13"/>
      <c r="K217" s="13"/>
      <c r="L217" s="204"/>
      <c r="M217" s="210"/>
      <c r="N217" s="211"/>
      <c r="O217" s="211"/>
      <c r="P217" s="211"/>
      <c r="Q217" s="211"/>
      <c r="R217" s="211"/>
      <c r="S217" s="211"/>
      <c r="T217" s="21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6" t="s">
        <v>148</v>
      </c>
      <c r="AU217" s="206" t="s">
        <v>119</v>
      </c>
      <c r="AV217" s="13" t="s">
        <v>119</v>
      </c>
      <c r="AW217" s="13" t="s">
        <v>32</v>
      </c>
      <c r="AX217" s="13" t="s">
        <v>83</v>
      </c>
      <c r="AY217" s="206" t="s">
        <v>140</v>
      </c>
    </row>
    <row r="218" s="2" customFormat="1" ht="24.15" customHeight="1">
      <c r="A218" s="39"/>
      <c r="B218" s="159"/>
      <c r="C218" s="191" t="s">
        <v>305</v>
      </c>
      <c r="D218" s="191" t="s">
        <v>142</v>
      </c>
      <c r="E218" s="192" t="s">
        <v>306</v>
      </c>
      <c r="F218" s="193" t="s">
        <v>307</v>
      </c>
      <c r="G218" s="194" t="s">
        <v>145</v>
      </c>
      <c r="H218" s="195">
        <v>20</v>
      </c>
      <c r="I218" s="196"/>
      <c r="J218" s="195">
        <f>ROUND(I218*H218,3)</f>
        <v>0</v>
      </c>
      <c r="K218" s="197"/>
      <c r="L218" s="40"/>
      <c r="M218" s="198" t="s">
        <v>1</v>
      </c>
      <c r="N218" s="199" t="s">
        <v>44</v>
      </c>
      <c r="O218" s="78"/>
      <c r="P218" s="200">
        <f>O218*H218</f>
        <v>0</v>
      </c>
      <c r="Q218" s="200">
        <v>0.00415</v>
      </c>
      <c r="R218" s="200">
        <f>Q218*H218</f>
        <v>0.083000000000000004</v>
      </c>
      <c r="S218" s="200">
        <v>0</v>
      </c>
      <c r="T218" s="20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2" t="s">
        <v>146</v>
      </c>
      <c r="AT218" s="202" t="s">
        <v>142</v>
      </c>
      <c r="AU218" s="202" t="s">
        <v>119</v>
      </c>
      <c r="AY218" s="18" t="s">
        <v>140</v>
      </c>
      <c r="BE218" s="123">
        <f>IF(N218="základná",J218,0)</f>
        <v>0</v>
      </c>
      <c r="BF218" s="123">
        <f>IF(N218="znížená",J218,0)</f>
        <v>0</v>
      </c>
      <c r="BG218" s="123">
        <f>IF(N218="zákl. prenesená",J218,0)</f>
        <v>0</v>
      </c>
      <c r="BH218" s="123">
        <f>IF(N218="zníž. prenesená",J218,0)</f>
        <v>0</v>
      </c>
      <c r="BI218" s="123">
        <f>IF(N218="nulová",J218,0)</f>
        <v>0</v>
      </c>
      <c r="BJ218" s="18" t="s">
        <v>119</v>
      </c>
      <c r="BK218" s="203">
        <f>ROUND(I218*H218,3)</f>
        <v>0</v>
      </c>
      <c r="BL218" s="18" t="s">
        <v>146</v>
      </c>
      <c r="BM218" s="202" t="s">
        <v>308</v>
      </c>
    </row>
    <row r="219" s="13" customFormat="1">
      <c r="A219" s="13"/>
      <c r="B219" s="204"/>
      <c r="C219" s="13"/>
      <c r="D219" s="205" t="s">
        <v>148</v>
      </c>
      <c r="E219" s="206" t="s">
        <v>1</v>
      </c>
      <c r="F219" s="207" t="s">
        <v>309</v>
      </c>
      <c r="G219" s="13"/>
      <c r="H219" s="208">
        <v>20</v>
      </c>
      <c r="I219" s="209"/>
      <c r="J219" s="13"/>
      <c r="K219" s="13"/>
      <c r="L219" s="204"/>
      <c r="M219" s="210"/>
      <c r="N219" s="211"/>
      <c r="O219" s="211"/>
      <c r="P219" s="211"/>
      <c r="Q219" s="211"/>
      <c r="R219" s="211"/>
      <c r="S219" s="211"/>
      <c r="T219" s="21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6" t="s">
        <v>148</v>
      </c>
      <c r="AU219" s="206" t="s">
        <v>119</v>
      </c>
      <c r="AV219" s="13" t="s">
        <v>119</v>
      </c>
      <c r="AW219" s="13" t="s">
        <v>32</v>
      </c>
      <c r="AX219" s="13" t="s">
        <v>83</v>
      </c>
      <c r="AY219" s="206" t="s">
        <v>140</v>
      </c>
    </row>
    <row r="220" s="12" customFormat="1" ht="22.8" customHeight="1">
      <c r="A220" s="12"/>
      <c r="B220" s="178"/>
      <c r="C220" s="12"/>
      <c r="D220" s="179" t="s">
        <v>77</v>
      </c>
      <c r="E220" s="189" t="s">
        <v>184</v>
      </c>
      <c r="F220" s="189" t="s">
        <v>310</v>
      </c>
      <c r="G220" s="12"/>
      <c r="H220" s="12"/>
      <c r="I220" s="181"/>
      <c r="J220" s="190">
        <f>BK220</f>
        <v>0</v>
      </c>
      <c r="K220" s="12"/>
      <c r="L220" s="178"/>
      <c r="M220" s="183"/>
      <c r="N220" s="184"/>
      <c r="O220" s="184"/>
      <c r="P220" s="185">
        <f>SUM(P221:P224)</f>
        <v>0</v>
      </c>
      <c r="Q220" s="184"/>
      <c r="R220" s="185">
        <f>SUM(R221:R224)</f>
        <v>2.38693</v>
      </c>
      <c r="S220" s="184"/>
      <c r="T220" s="186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79" t="s">
        <v>83</v>
      </c>
      <c r="AT220" s="187" t="s">
        <v>77</v>
      </c>
      <c r="AU220" s="187" t="s">
        <v>83</v>
      </c>
      <c r="AY220" s="179" t="s">
        <v>140</v>
      </c>
      <c r="BK220" s="188">
        <f>SUM(BK221:BK224)</f>
        <v>0</v>
      </c>
    </row>
    <row r="221" s="2" customFormat="1" ht="37.8" customHeight="1">
      <c r="A221" s="39"/>
      <c r="B221" s="159"/>
      <c r="C221" s="191" t="s">
        <v>311</v>
      </c>
      <c r="D221" s="191" t="s">
        <v>142</v>
      </c>
      <c r="E221" s="192" t="s">
        <v>312</v>
      </c>
      <c r="F221" s="193" t="s">
        <v>313</v>
      </c>
      <c r="G221" s="194" t="s">
        <v>152</v>
      </c>
      <c r="H221" s="195">
        <v>8</v>
      </c>
      <c r="I221" s="196"/>
      <c r="J221" s="195">
        <f>ROUND(I221*H221,3)</f>
        <v>0</v>
      </c>
      <c r="K221" s="197"/>
      <c r="L221" s="40"/>
      <c r="M221" s="198" t="s">
        <v>1</v>
      </c>
      <c r="N221" s="199" t="s">
        <v>44</v>
      </c>
      <c r="O221" s="78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02" t="s">
        <v>146</v>
      </c>
      <c r="AT221" s="202" t="s">
        <v>142</v>
      </c>
      <c r="AU221" s="202" t="s">
        <v>119</v>
      </c>
      <c r="AY221" s="18" t="s">
        <v>140</v>
      </c>
      <c r="BE221" s="123">
        <f>IF(N221="základná",J221,0)</f>
        <v>0</v>
      </c>
      <c r="BF221" s="123">
        <f>IF(N221="znížená",J221,0)</f>
        <v>0</v>
      </c>
      <c r="BG221" s="123">
        <f>IF(N221="zákl. prenesená",J221,0)</f>
        <v>0</v>
      </c>
      <c r="BH221" s="123">
        <f>IF(N221="zníž. prenesená",J221,0)</f>
        <v>0</v>
      </c>
      <c r="BI221" s="123">
        <f>IF(N221="nulová",J221,0)</f>
        <v>0</v>
      </c>
      <c r="BJ221" s="18" t="s">
        <v>119</v>
      </c>
      <c r="BK221" s="203">
        <f>ROUND(I221*H221,3)</f>
        <v>0</v>
      </c>
      <c r="BL221" s="18" t="s">
        <v>146</v>
      </c>
      <c r="BM221" s="202" t="s">
        <v>314</v>
      </c>
    </row>
    <row r="222" s="13" customFormat="1">
      <c r="A222" s="13"/>
      <c r="B222" s="204"/>
      <c r="C222" s="13"/>
      <c r="D222" s="205" t="s">
        <v>148</v>
      </c>
      <c r="E222" s="206" t="s">
        <v>1</v>
      </c>
      <c r="F222" s="207" t="s">
        <v>315</v>
      </c>
      <c r="G222" s="13"/>
      <c r="H222" s="208">
        <v>8</v>
      </c>
      <c r="I222" s="209"/>
      <c r="J222" s="13"/>
      <c r="K222" s="13"/>
      <c r="L222" s="204"/>
      <c r="M222" s="210"/>
      <c r="N222" s="211"/>
      <c r="O222" s="211"/>
      <c r="P222" s="211"/>
      <c r="Q222" s="211"/>
      <c r="R222" s="211"/>
      <c r="S222" s="211"/>
      <c r="T222" s="21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6" t="s">
        <v>148</v>
      </c>
      <c r="AU222" s="206" t="s">
        <v>119</v>
      </c>
      <c r="AV222" s="13" t="s">
        <v>119</v>
      </c>
      <c r="AW222" s="13" t="s">
        <v>32</v>
      </c>
      <c r="AX222" s="13" t="s">
        <v>83</v>
      </c>
      <c r="AY222" s="206" t="s">
        <v>140</v>
      </c>
    </row>
    <row r="223" s="2" customFormat="1" ht="24.15" customHeight="1">
      <c r="A223" s="39"/>
      <c r="B223" s="159"/>
      <c r="C223" s="191" t="s">
        <v>316</v>
      </c>
      <c r="D223" s="191" t="s">
        <v>142</v>
      </c>
      <c r="E223" s="192" t="s">
        <v>317</v>
      </c>
      <c r="F223" s="193" t="s">
        <v>318</v>
      </c>
      <c r="G223" s="194" t="s">
        <v>319</v>
      </c>
      <c r="H223" s="195">
        <v>7</v>
      </c>
      <c r="I223" s="196"/>
      <c r="J223" s="195">
        <f>ROUND(I223*H223,3)</f>
        <v>0</v>
      </c>
      <c r="K223" s="197"/>
      <c r="L223" s="40"/>
      <c r="M223" s="198" t="s">
        <v>1</v>
      </c>
      <c r="N223" s="199" t="s">
        <v>44</v>
      </c>
      <c r="O223" s="78"/>
      <c r="P223" s="200">
        <f>O223*H223</f>
        <v>0</v>
      </c>
      <c r="Q223" s="200">
        <v>0.34099000000000002</v>
      </c>
      <c r="R223" s="200">
        <f>Q223*H223</f>
        <v>2.38693</v>
      </c>
      <c r="S223" s="200">
        <v>0</v>
      </c>
      <c r="T223" s="20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02" t="s">
        <v>146</v>
      </c>
      <c r="AT223" s="202" t="s">
        <v>142</v>
      </c>
      <c r="AU223" s="202" t="s">
        <v>119</v>
      </c>
      <c r="AY223" s="18" t="s">
        <v>140</v>
      </c>
      <c r="BE223" s="123">
        <f>IF(N223="základná",J223,0)</f>
        <v>0</v>
      </c>
      <c r="BF223" s="123">
        <f>IF(N223="znížená",J223,0)</f>
        <v>0</v>
      </c>
      <c r="BG223" s="123">
        <f>IF(N223="zákl. prenesená",J223,0)</f>
        <v>0</v>
      </c>
      <c r="BH223" s="123">
        <f>IF(N223="zníž. prenesená",J223,0)</f>
        <v>0</v>
      </c>
      <c r="BI223" s="123">
        <f>IF(N223="nulová",J223,0)</f>
        <v>0</v>
      </c>
      <c r="BJ223" s="18" t="s">
        <v>119</v>
      </c>
      <c r="BK223" s="203">
        <f>ROUND(I223*H223,3)</f>
        <v>0</v>
      </c>
      <c r="BL223" s="18" t="s">
        <v>146</v>
      </c>
      <c r="BM223" s="202" t="s">
        <v>320</v>
      </c>
    </row>
    <row r="224" s="13" customFormat="1">
      <c r="A224" s="13"/>
      <c r="B224" s="204"/>
      <c r="C224" s="13"/>
      <c r="D224" s="205" t="s">
        <v>148</v>
      </c>
      <c r="E224" s="206" t="s">
        <v>1</v>
      </c>
      <c r="F224" s="207" t="s">
        <v>178</v>
      </c>
      <c r="G224" s="13"/>
      <c r="H224" s="208">
        <v>7</v>
      </c>
      <c r="I224" s="209"/>
      <c r="J224" s="13"/>
      <c r="K224" s="13"/>
      <c r="L224" s="204"/>
      <c r="M224" s="210"/>
      <c r="N224" s="211"/>
      <c r="O224" s="211"/>
      <c r="P224" s="211"/>
      <c r="Q224" s="211"/>
      <c r="R224" s="211"/>
      <c r="S224" s="211"/>
      <c r="T224" s="21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6" t="s">
        <v>148</v>
      </c>
      <c r="AU224" s="206" t="s">
        <v>119</v>
      </c>
      <c r="AV224" s="13" t="s">
        <v>119</v>
      </c>
      <c r="AW224" s="13" t="s">
        <v>32</v>
      </c>
      <c r="AX224" s="13" t="s">
        <v>83</v>
      </c>
      <c r="AY224" s="206" t="s">
        <v>140</v>
      </c>
    </row>
    <row r="225" s="12" customFormat="1" ht="22.8" customHeight="1">
      <c r="A225" s="12"/>
      <c r="B225" s="178"/>
      <c r="C225" s="12"/>
      <c r="D225" s="179" t="s">
        <v>77</v>
      </c>
      <c r="E225" s="189" t="s">
        <v>189</v>
      </c>
      <c r="F225" s="189" t="s">
        <v>321</v>
      </c>
      <c r="G225" s="12"/>
      <c r="H225" s="12"/>
      <c r="I225" s="181"/>
      <c r="J225" s="190">
        <f>BK225</f>
        <v>0</v>
      </c>
      <c r="K225" s="12"/>
      <c r="L225" s="178"/>
      <c r="M225" s="183"/>
      <c r="N225" s="184"/>
      <c r="O225" s="184"/>
      <c r="P225" s="185">
        <f>SUM(P226:P264)</f>
        <v>0</v>
      </c>
      <c r="Q225" s="184"/>
      <c r="R225" s="185">
        <f>SUM(R226:R264)</f>
        <v>90.329776789999983</v>
      </c>
      <c r="S225" s="184"/>
      <c r="T225" s="186">
        <f>SUM(T226:T264)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79" t="s">
        <v>83</v>
      </c>
      <c r="AT225" s="187" t="s">
        <v>77</v>
      </c>
      <c r="AU225" s="187" t="s">
        <v>83</v>
      </c>
      <c r="AY225" s="179" t="s">
        <v>140</v>
      </c>
      <c r="BK225" s="188">
        <f>SUM(BK226:BK264)</f>
        <v>0</v>
      </c>
    </row>
    <row r="226" s="2" customFormat="1" ht="24.15" customHeight="1">
      <c r="A226" s="39"/>
      <c r="B226" s="159"/>
      <c r="C226" s="191" t="s">
        <v>322</v>
      </c>
      <c r="D226" s="191" t="s">
        <v>142</v>
      </c>
      <c r="E226" s="192" t="s">
        <v>323</v>
      </c>
      <c r="F226" s="193" t="s">
        <v>324</v>
      </c>
      <c r="G226" s="194" t="s">
        <v>319</v>
      </c>
      <c r="H226" s="195">
        <v>2</v>
      </c>
      <c r="I226" s="196"/>
      <c r="J226" s="195">
        <f>ROUND(I226*H226,3)</f>
        <v>0</v>
      </c>
      <c r="K226" s="197"/>
      <c r="L226" s="40"/>
      <c r="M226" s="198" t="s">
        <v>1</v>
      </c>
      <c r="N226" s="199" t="s">
        <v>44</v>
      </c>
      <c r="O226" s="78"/>
      <c r="P226" s="200">
        <f>O226*H226</f>
        <v>0</v>
      </c>
      <c r="Q226" s="200">
        <v>0.22133</v>
      </c>
      <c r="R226" s="200">
        <f>Q226*H226</f>
        <v>0.44266</v>
      </c>
      <c r="S226" s="200">
        <v>0</v>
      </c>
      <c r="T226" s="20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02" t="s">
        <v>146</v>
      </c>
      <c r="AT226" s="202" t="s">
        <v>142</v>
      </c>
      <c r="AU226" s="202" t="s">
        <v>119</v>
      </c>
      <c r="AY226" s="18" t="s">
        <v>140</v>
      </c>
      <c r="BE226" s="123">
        <f>IF(N226="základná",J226,0)</f>
        <v>0</v>
      </c>
      <c r="BF226" s="123">
        <f>IF(N226="znížená",J226,0)</f>
        <v>0</v>
      </c>
      <c r="BG226" s="123">
        <f>IF(N226="zákl. prenesená",J226,0)</f>
        <v>0</v>
      </c>
      <c r="BH226" s="123">
        <f>IF(N226="zníž. prenesená",J226,0)</f>
        <v>0</v>
      </c>
      <c r="BI226" s="123">
        <f>IF(N226="nulová",J226,0)</f>
        <v>0</v>
      </c>
      <c r="BJ226" s="18" t="s">
        <v>119</v>
      </c>
      <c r="BK226" s="203">
        <f>ROUND(I226*H226,3)</f>
        <v>0</v>
      </c>
      <c r="BL226" s="18" t="s">
        <v>146</v>
      </c>
      <c r="BM226" s="202" t="s">
        <v>325</v>
      </c>
    </row>
    <row r="227" s="2" customFormat="1" ht="37.8" customHeight="1">
      <c r="A227" s="39"/>
      <c r="B227" s="159"/>
      <c r="C227" s="229" t="s">
        <v>326</v>
      </c>
      <c r="D227" s="229" t="s">
        <v>294</v>
      </c>
      <c r="E227" s="230" t="s">
        <v>327</v>
      </c>
      <c r="F227" s="231" t="s">
        <v>328</v>
      </c>
      <c r="G227" s="232" t="s">
        <v>319</v>
      </c>
      <c r="H227" s="233">
        <v>2</v>
      </c>
      <c r="I227" s="234"/>
      <c r="J227" s="233">
        <f>ROUND(I227*H227,3)</f>
        <v>0</v>
      </c>
      <c r="K227" s="235"/>
      <c r="L227" s="236"/>
      <c r="M227" s="237" t="s">
        <v>1</v>
      </c>
      <c r="N227" s="238" t="s">
        <v>44</v>
      </c>
      <c r="O227" s="78"/>
      <c r="P227" s="200">
        <f>O227*H227</f>
        <v>0</v>
      </c>
      <c r="Q227" s="200">
        <v>0.00093000000000000005</v>
      </c>
      <c r="R227" s="200">
        <f>Q227*H227</f>
        <v>0.0018600000000000001</v>
      </c>
      <c r="S227" s="200">
        <v>0</v>
      </c>
      <c r="T227" s="20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2" t="s">
        <v>184</v>
      </c>
      <c r="AT227" s="202" t="s">
        <v>294</v>
      </c>
      <c r="AU227" s="202" t="s">
        <v>119</v>
      </c>
      <c r="AY227" s="18" t="s">
        <v>140</v>
      </c>
      <c r="BE227" s="123">
        <f>IF(N227="základná",J227,0)</f>
        <v>0</v>
      </c>
      <c r="BF227" s="123">
        <f>IF(N227="znížená",J227,0)</f>
        <v>0</v>
      </c>
      <c r="BG227" s="123">
        <f>IF(N227="zákl. prenesená",J227,0)</f>
        <v>0</v>
      </c>
      <c r="BH227" s="123">
        <f>IF(N227="zníž. prenesená",J227,0)</f>
        <v>0</v>
      </c>
      <c r="BI227" s="123">
        <f>IF(N227="nulová",J227,0)</f>
        <v>0</v>
      </c>
      <c r="BJ227" s="18" t="s">
        <v>119</v>
      </c>
      <c r="BK227" s="203">
        <f>ROUND(I227*H227,3)</f>
        <v>0</v>
      </c>
      <c r="BL227" s="18" t="s">
        <v>146</v>
      </c>
      <c r="BM227" s="202" t="s">
        <v>329</v>
      </c>
    </row>
    <row r="228" s="2" customFormat="1" ht="24.15" customHeight="1">
      <c r="A228" s="39"/>
      <c r="B228" s="159"/>
      <c r="C228" s="229" t="s">
        <v>330</v>
      </c>
      <c r="D228" s="229" t="s">
        <v>294</v>
      </c>
      <c r="E228" s="230" t="s">
        <v>331</v>
      </c>
      <c r="F228" s="231" t="s">
        <v>332</v>
      </c>
      <c r="G228" s="232" t="s">
        <v>319</v>
      </c>
      <c r="H228" s="233">
        <v>2</v>
      </c>
      <c r="I228" s="234"/>
      <c r="J228" s="233">
        <f>ROUND(I228*H228,3)</f>
        <v>0</v>
      </c>
      <c r="K228" s="235"/>
      <c r="L228" s="236"/>
      <c r="M228" s="237" t="s">
        <v>1</v>
      </c>
      <c r="N228" s="238" t="s">
        <v>44</v>
      </c>
      <c r="O228" s="78"/>
      <c r="P228" s="200">
        <f>O228*H228</f>
        <v>0</v>
      </c>
      <c r="Q228" s="200">
        <v>0.00093000000000000005</v>
      </c>
      <c r="R228" s="200">
        <f>Q228*H228</f>
        <v>0.0018600000000000001</v>
      </c>
      <c r="S228" s="200">
        <v>0</v>
      </c>
      <c r="T228" s="20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2" t="s">
        <v>184</v>
      </c>
      <c r="AT228" s="202" t="s">
        <v>294</v>
      </c>
      <c r="AU228" s="202" t="s">
        <v>119</v>
      </c>
      <c r="AY228" s="18" t="s">
        <v>140</v>
      </c>
      <c r="BE228" s="123">
        <f>IF(N228="základná",J228,0)</f>
        <v>0</v>
      </c>
      <c r="BF228" s="123">
        <f>IF(N228="znížená",J228,0)</f>
        <v>0</v>
      </c>
      <c r="BG228" s="123">
        <f>IF(N228="zákl. prenesená",J228,0)</f>
        <v>0</v>
      </c>
      <c r="BH228" s="123">
        <f>IF(N228="zníž. prenesená",J228,0)</f>
        <v>0</v>
      </c>
      <c r="BI228" s="123">
        <f>IF(N228="nulová",J228,0)</f>
        <v>0</v>
      </c>
      <c r="BJ228" s="18" t="s">
        <v>119</v>
      </c>
      <c r="BK228" s="203">
        <f>ROUND(I228*H228,3)</f>
        <v>0</v>
      </c>
      <c r="BL228" s="18" t="s">
        <v>146</v>
      </c>
      <c r="BM228" s="202" t="s">
        <v>333</v>
      </c>
    </row>
    <row r="229" s="13" customFormat="1">
      <c r="A229" s="13"/>
      <c r="B229" s="204"/>
      <c r="C229" s="13"/>
      <c r="D229" s="205" t="s">
        <v>148</v>
      </c>
      <c r="E229" s="206" t="s">
        <v>1</v>
      </c>
      <c r="F229" s="207" t="s">
        <v>119</v>
      </c>
      <c r="G229" s="13"/>
      <c r="H229" s="208">
        <v>2</v>
      </c>
      <c r="I229" s="209"/>
      <c r="J229" s="13"/>
      <c r="K229" s="13"/>
      <c r="L229" s="204"/>
      <c r="M229" s="210"/>
      <c r="N229" s="211"/>
      <c r="O229" s="211"/>
      <c r="P229" s="211"/>
      <c r="Q229" s="211"/>
      <c r="R229" s="211"/>
      <c r="S229" s="211"/>
      <c r="T229" s="21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6" t="s">
        <v>148</v>
      </c>
      <c r="AU229" s="206" t="s">
        <v>119</v>
      </c>
      <c r="AV229" s="13" t="s">
        <v>119</v>
      </c>
      <c r="AW229" s="13" t="s">
        <v>32</v>
      </c>
      <c r="AX229" s="13" t="s">
        <v>83</v>
      </c>
      <c r="AY229" s="206" t="s">
        <v>140</v>
      </c>
    </row>
    <row r="230" s="2" customFormat="1" ht="24.15" customHeight="1">
      <c r="A230" s="39"/>
      <c r="B230" s="159"/>
      <c r="C230" s="229" t="s">
        <v>334</v>
      </c>
      <c r="D230" s="229" t="s">
        <v>294</v>
      </c>
      <c r="E230" s="230" t="s">
        <v>335</v>
      </c>
      <c r="F230" s="231" t="s">
        <v>336</v>
      </c>
      <c r="G230" s="232" t="s">
        <v>319</v>
      </c>
      <c r="H230" s="233">
        <v>2</v>
      </c>
      <c r="I230" s="234"/>
      <c r="J230" s="233">
        <f>ROUND(I230*H230,3)</f>
        <v>0</v>
      </c>
      <c r="K230" s="235"/>
      <c r="L230" s="236"/>
      <c r="M230" s="237" t="s">
        <v>1</v>
      </c>
      <c r="N230" s="238" t="s">
        <v>44</v>
      </c>
      <c r="O230" s="78"/>
      <c r="P230" s="200">
        <f>O230*H230</f>
        <v>0</v>
      </c>
      <c r="Q230" s="200">
        <v>0.00093000000000000005</v>
      </c>
      <c r="R230" s="200">
        <f>Q230*H230</f>
        <v>0.0018600000000000001</v>
      </c>
      <c r="S230" s="200">
        <v>0</v>
      </c>
      <c r="T230" s="20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2" t="s">
        <v>184</v>
      </c>
      <c r="AT230" s="202" t="s">
        <v>294</v>
      </c>
      <c r="AU230" s="202" t="s">
        <v>119</v>
      </c>
      <c r="AY230" s="18" t="s">
        <v>140</v>
      </c>
      <c r="BE230" s="123">
        <f>IF(N230="základná",J230,0)</f>
        <v>0</v>
      </c>
      <c r="BF230" s="123">
        <f>IF(N230="znížená",J230,0)</f>
        <v>0</v>
      </c>
      <c r="BG230" s="123">
        <f>IF(N230="zákl. prenesená",J230,0)</f>
        <v>0</v>
      </c>
      <c r="BH230" s="123">
        <f>IF(N230="zníž. prenesená",J230,0)</f>
        <v>0</v>
      </c>
      <c r="BI230" s="123">
        <f>IF(N230="nulová",J230,0)</f>
        <v>0</v>
      </c>
      <c r="BJ230" s="18" t="s">
        <v>119</v>
      </c>
      <c r="BK230" s="203">
        <f>ROUND(I230*H230,3)</f>
        <v>0</v>
      </c>
      <c r="BL230" s="18" t="s">
        <v>146</v>
      </c>
      <c r="BM230" s="202" t="s">
        <v>337</v>
      </c>
    </row>
    <row r="231" s="13" customFormat="1">
      <c r="A231" s="13"/>
      <c r="B231" s="204"/>
      <c r="C231" s="13"/>
      <c r="D231" s="205" t="s">
        <v>148</v>
      </c>
      <c r="E231" s="206" t="s">
        <v>1</v>
      </c>
      <c r="F231" s="207" t="s">
        <v>119</v>
      </c>
      <c r="G231" s="13"/>
      <c r="H231" s="208">
        <v>2</v>
      </c>
      <c r="I231" s="209"/>
      <c r="J231" s="13"/>
      <c r="K231" s="13"/>
      <c r="L231" s="204"/>
      <c r="M231" s="210"/>
      <c r="N231" s="211"/>
      <c r="O231" s="211"/>
      <c r="P231" s="211"/>
      <c r="Q231" s="211"/>
      <c r="R231" s="211"/>
      <c r="S231" s="211"/>
      <c r="T231" s="21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6" t="s">
        <v>148</v>
      </c>
      <c r="AU231" s="206" t="s">
        <v>119</v>
      </c>
      <c r="AV231" s="13" t="s">
        <v>119</v>
      </c>
      <c r="AW231" s="13" t="s">
        <v>32</v>
      </c>
      <c r="AX231" s="13" t="s">
        <v>83</v>
      </c>
      <c r="AY231" s="206" t="s">
        <v>140</v>
      </c>
    </row>
    <row r="232" s="2" customFormat="1" ht="37.8" customHeight="1">
      <c r="A232" s="39"/>
      <c r="B232" s="159"/>
      <c r="C232" s="191" t="s">
        <v>338</v>
      </c>
      <c r="D232" s="191" t="s">
        <v>142</v>
      </c>
      <c r="E232" s="192" t="s">
        <v>339</v>
      </c>
      <c r="F232" s="193" t="s">
        <v>340</v>
      </c>
      <c r="G232" s="194" t="s">
        <v>152</v>
      </c>
      <c r="H232" s="195">
        <v>29</v>
      </c>
      <c r="I232" s="196"/>
      <c r="J232" s="195">
        <f>ROUND(I232*H232,3)</f>
        <v>0</v>
      </c>
      <c r="K232" s="197"/>
      <c r="L232" s="40"/>
      <c r="M232" s="198" t="s">
        <v>1</v>
      </c>
      <c r="N232" s="199" t="s">
        <v>44</v>
      </c>
      <c r="O232" s="78"/>
      <c r="P232" s="200">
        <f>O232*H232</f>
        <v>0</v>
      </c>
      <c r="Q232" s="200">
        <v>0.00011</v>
      </c>
      <c r="R232" s="200">
        <f>Q232*H232</f>
        <v>0.0031900000000000001</v>
      </c>
      <c r="S232" s="200">
        <v>0</v>
      </c>
      <c r="T232" s="20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2" t="s">
        <v>146</v>
      </c>
      <c r="AT232" s="202" t="s">
        <v>142</v>
      </c>
      <c r="AU232" s="202" t="s">
        <v>119</v>
      </c>
      <c r="AY232" s="18" t="s">
        <v>140</v>
      </c>
      <c r="BE232" s="123">
        <f>IF(N232="základná",J232,0)</f>
        <v>0</v>
      </c>
      <c r="BF232" s="123">
        <f>IF(N232="znížená",J232,0)</f>
        <v>0</v>
      </c>
      <c r="BG232" s="123">
        <f>IF(N232="zákl. prenesená",J232,0)</f>
        <v>0</v>
      </c>
      <c r="BH232" s="123">
        <f>IF(N232="zníž. prenesená",J232,0)</f>
        <v>0</v>
      </c>
      <c r="BI232" s="123">
        <f>IF(N232="nulová",J232,0)</f>
        <v>0</v>
      </c>
      <c r="BJ232" s="18" t="s">
        <v>119</v>
      </c>
      <c r="BK232" s="203">
        <f>ROUND(I232*H232,3)</f>
        <v>0</v>
      </c>
      <c r="BL232" s="18" t="s">
        <v>146</v>
      </c>
      <c r="BM232" s="202" t="s">
        <v>341</v>
      </c>
    </row>
    <row r="233" s="13" customFormat="1">
      <c r="A233" s="13"/>
      <c r="B233" s="204"/>
      <c r="C233" s="13"/>
      <c r="D233" s="205" t="s">
        <v>148</v>
      </c>
      <c r="E233" s="206" t="s">
        <v>1</v>
      </c>
      <c r="F233" s="207" t="s">
        <v>342</v>
      </c>
      <c r="G233" s="13"/>
      <c r="H233" s="208">
        <v>29</v>
      </c>
      <c r="I233" s="209"/>
      <c r="J233" s="13"/>
      <c r="K233" s="13"/>
      <c r="L233" s="204"/>
      <c r="M233" s="210"/>
      <c r="N233" s="211"/>
      <c r="O233" s="211"/>
      <c r="P233" s="211"/>
      <c r="Q233" s="211"/>
      <c r="R233" s="211"/>
      <c r="S233" s="211"/>
      <c r="T233" s="21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6" t="s">
        <v>148</v>
      </c>
      <c r="AU233" s="206" t="s">
        <v>119</v>
      </c>
      <c r="AV233" s="13" t="s">
        <v>119</v>
      </c>
      <c r="AW233" s="13" t="s">
        <v>32</v>
      </c>
      <c r="AX233" s="13" t="s">
        <v>83</v>
      </c>
      <c r="AY233" s="206" t="s">
        <v>140</v>
      </c>
    </row>
    <row r="234" s="2" customFormat="1" ht="37.8" customHeight="1">
      <c r="A234" s="39"/>
      <c r="B234" s="159"/>
      <c r="C234" s="191" t="s">
        <v>343</v>
      </c>
      <c r="D234" s="191" t="s">
        <v>142</v>
      </c>
      <c r="E234" s="192" t="s">
        <v>344</v>
      </c>
      <c r="F234" s="193" t="s">
        <v>345</v>
      </c>
      <c r="G234" s="194" t="s">
        <v>145</v>
      </c>
      <c r="H234" s="195">
        <v>3</v>
      </c>
      <c r="I234" s="196"/>
      <c r="J234" s="195">
        <f>ROUND(I234*H234,3)</f>
        <v>0</v>
      </c>
      <c r="K234" s="197"/>
      <c r="L234" s="40"/>
      <c r="M234" s="198" t="s">
        <v>1</v>
      </c>
      <c r="N234" s="199" t="s">
        <v>44</v>
      </c>
      <c r="O234" s="78"/>
      <c r="P234" s="200">
        <f>O234*H234</f>
        <v>0</v>
      </c>
      <c r="Q234" s="200">
        <v>0.00089999999999999998</v>
      </c>
      <c r="R234" s="200">
        <f>Q234*H234</f>
        <v>0.0027000000000000001</v>
      </c>
      <c r="S234" s="200">
        <v>0</v>
      </c>
      <c r="T234" s="20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02" t="s">
        <v>146</v>
      </c>
      <c r="AT234" s="202" t="s">
        <v>142</v>
      </c>
      <c r="AU234" s="202" t="s">
        <v>119</v>
      </c>
      <c r="AY234" s="18" t="s">
        <v>140</v>
      </c>
      <c r="BE234" s="123">
        <f>IF(N234="základná",J234,0)</f>
        <v>0</v>
      </c>
      <c r="BF234" s="123">
        <f>IF(N234="znížená",J234,0)</f>
        <v>0</v>
      </c>
      <c r="BG234" s="123">
        <f>IF(N234="zákl. prenesená",J234,0)</f>
        <v>0</v>
      </c>
      <c r="BH234" s="123">
        <f>IF(N234="zníž. prenesená",J234,0)</f>
        <v>0</v>
      </c>
      <c r="BI234" s="123">
        <f>IF(N234="nulová",J234,0)</f>
        <v>0</v>
      </c>
      <c r="BJ234" s="18" t="s">
        <v>119</v>
      </c>
      <c r="BK234" s="203">
        <f>ROUND(I234*H234,3)</f>
        <v>0</v>
      </c>
      <c r="BL234" s="18" t="s">
        <v>146</v>
      </c>
      <c r="BM234" s="202" t="s">
        <v>346</v>
      </c>
    </row>
    <row r="235" s="13" customFormat="1">
      <c r="A235" s="13"/>
      <c r="B235" s="204"/>
      <c r="C235" s="13"/>
      <c r="D235" s="205" t="s">
        <v>148</v>
      </c>
      <c r="E235" s="206" t="s">
        <v>1</v>
      </c>
      <c r="F235" s="207" t="s">
        <v>347</v>
      </c>
      <c r="G235" s="13"/>
      <c r="H235" s="208">
        <v>3</v>
      </c>
      <c r="I235" s="209"/>
      <c r="J235" s="13"/>
      <c r="K235" s="13"/>
      <c r="L235" s="204"/>
      <c r="M235" s="210"/>
      <c r="N235" s="211"/>
      <c r="O235" s="211"/>
      <c r="P235" s="211"/>
      <c r="Q235" s="211"/>
      <c r="R235" s="211"/>
      <c r="S235" s="211"/>
      <c r="T235" s="21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6" t="s">
        <v>148</v>
      </c>
      <c r="AU235" s="206" t="s">
        <v>119</v>
      </c>
      <c r="AV235" s="13" t="s">
        <v>119</v>
      </c>
      <c r="AW235" s="13" t="s">
        <v>32</v>
      </c>
      <c r="AX235" s="13" t="s">
        <v>83</v>
      </c>
      <c r="AY235" s="206" t="s">
        <v>140</v>
      </c>
    </row>
    <row r="236" s="2" customFormat="1" ht="24.15" customHeight="1">
      <c r="A236" s="39"/>
      <c r="B236" s="159"/>
      <c r="C236" s="191" t="s">
        <v>348</v>
      </c>
      <c r="D236" s="191" t="s">
        <v>142</v>
      </c>
      <c r="E236" s="192" t="s">
        <v>349</v>
      </c>
      <c r="F236" s="193" t="s">
        <v>350</v>
      </c>
      <c r="G236" s="194" t="s">
        <v>145</v>
      </c>
      <c r="H236" s="195">
        <v>4.125</v>
      </c>
      <c r="I236" s="196"/>
      <c r="J236" s="195">
        <f>ROUND(I236*H236,3)</f>
        <v>0</v>
      </c>
      <c r="K236" s="197"/>
      <c r="L236" s="40"/>
      <c r="M236" s="198" t="s">
        <v>1</v>
      </c>
      <c r="N236" s="199" t="s">
        <v>44</v>
      </c>
      <c r="O236" s="78"/>
      <c r="P236" s="200">
        <f>O236*H236</f>
        <v>0</v>
      </c>
      <c r="Q236" s="200">
        <v>1.0000000000000001E-05</v>
      </c>
      <c r="R236" s="200">
        <f>Q236*H236</f>
        <v>4.1250000000000007E-05</v>
      </c>
      <c r="S236" s="200">
        <v>0</v>
      </c>
      <c r="T236" s="20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2" t="s">
        <v>146</v>
      </c>
      <c r="AT236" s="202" t="s">
        <v>142</v>
      </c>
      <c r="AU236" s="202" t="s">
        <v>119</v>
      </c>
      <c r="AY236" s="18" t="s">
        <v>140</v>
      </c>
      <c r="BE236" s="123">
        <f>IF(N236="základná",J236,0)</f>
        <v>0</v>
      </c>
      <c r="BF236" s="123">
        <f>IF(N236="znížená",J236,0)</f>
        <v>0</v>
      </c>
      <c r="BG236" s="123">
        <f>IF(N236="zákl. prenesená",J236,0)</f>
        <v>0</v>
      </c>
      <c r="BH236" s="123">
        <f>IF(N236="zníž. prenesená",J236,0)</f>
        <v>0</v>
      </c>
      <c r="BI236" s="123">
        <f>IF(N236="nulová",J236,0)</f>
        <v>0</v>
      </c>
      <c r="BJ236" s="18" t="s">
        <v>119</v>
      </c>
      <c r="BK236" s="203">
        <f>ROUND(I236*H236,3)</f>
        <v>0</v>
      </c>
      <c r="BL236" s="18" t="s">
        <v>146</v>
      </c>
      <c r="BM236" s="202" t="s">
        <v>351</v>
      </c>
    </row>
    <row r="237" s="13" customFormat="1">
      <c r="A237" s="13"/>
      <c r="B237" s="204"/>
      <c r="C237" s="13"/>
      <c r="D237" s="205" t="s">
        <v>148</v>
      </c>
      <c r="E237" s="206" t="s">
        <v>1</v>
      </c>
      <c r="F237" s="207" t="s">
        <v>352</v>
      </c>
      <c r="G237" s="13"/>
      <c r="H237" s="208">
        <v>4.125</v>
      </c>
      <c r="I237" s="209"/>
      <c r="J237" s="13"/>
      <c r="K237" s="13"/>
      <c r="L237" s="204"/>
      <c r="M237" s="210"/>
      <c r="N237" s="211"/>
      <c r="O237" s="211"/>
      <c r="P237" s="211"/>
      <c r="Q237" s="211"/>
      <c r="R237" s="211"/>
      <c r="S237" s="211"/>
      <c r="T237" s="21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6" t="s">
        <v>148</v>
      </c>
      <c r="AU237" s="206" t="s">
        <v>119</v>
      </c>
      <c r="AV237" s="13" t="s">
        <v>119</v>
      </c>
      <c r="AW237" s="13" t="s">
        <v>32</v>
      </c>
      <c r="AX237" s="13" t="s">
        <v>83</v>
      </c>
      <c r="AY237" s="206" t="s">
        <v>140</v>
      </c>
    </row>
    <row r="238" s="2" customFormat="1" ht="37.8" customHeight="1">
      <c r="A238" s="39"/>
      <c r="B238" s="159"/>
      <c r="C238" s="191" t="s">
        <v>353</v>
      </c>
      <c r="D238" s="191" t="s">
        <v>142</v>
      </c>
      <c r="E238" s="192" t="s">
        <v>354</v>
      </c>
      <c r="F238" s="193" t="s">
        <v>355</v>
      </c>
      <c r="G238" s="194" t="s">
        <v>152</v>
      </c>
      <c r="H238" s="195">
        <v>38.539999999999999</v>
      </c>
      <c r="I238" s="196"/>
      <c r="J238" s="195">
        <f>ROUND(I238*H238,3)</f>
        <v>0</v>
      </c>
      <c r="K238" s="197"/>
      <c r="L238" s="40"/>
      <c r="M238" s="198" t="s">
        <v>1</v>
      </c>
      <c r="N238" s="199" t="s">
        <v>44</v>
      </c>
      <c r="O238" s="78"/>
      <c r="P238" s="200">
        <f>O238*H238</f>
        <v>0</v>
      </c>
      <c r="Q238" s="200">
        <v>0.098530000000000006</v>
      </c>
      <c r="R238" s="200">
        <f>Q238*H238</f>
        <v>3.7973462000000002</v>
      </c>
      <c r="S238" s="200">
        <v>0</v>
      </c>
      <c r="T238" s="20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2" t="s">
        <v>146</v>
      </c>
      <c r="AT238" s="202" t="s">
        <v>142</v>
      </c>
      <c r="AU238" s="202" t="s">
        <v>119</v>
      </c>
      <c r="AY238" s="18" t="s">
        <v>140</v>
      </c>
      <c r="BE238" s="123">
        <f>IF(N238="základná",J238,0)</f>
        <v>0</v>
      </c>
      <c r="BF238" s="123">
        <f>IF(N238="znížená",J238,0)</f>
        <v>0</v>
      </c>
      <c r="BG238" s="123">
        <f>IF(N238="zákl. prenesená",J238,0)</f>
        <v>0</v>
      </c>
      <c r="BH238" s="123">
        <f>IF(N238="zníž. prenesená",J238,0)</f>
        <v>0</v>
      </c>
      <c r="BI238" s="123">
        <f>IF(N238="nulová",J238,0)</f>
        <v>0</v>
      </c>
      <c r="BJ238" s="18" t="s">
        <v>119</v>
      </c>
      <c r="BK238" s="203">
        <f>ROUND(I238*H238,3)</f>
        <v>0</v>
      </c>
      <c r="BL238" s="18" t="s">
        <v>146</v>
      </c>
      <c r="BM238" s="202" t="s">
        <v>356</v>
      </c>
    </row>
    <row r="239" s="13" customFormat="1">
      <c r="A239" s="13"/>
      <c r="B239" s="204"/>
      <c r="C239" s="13"/>
      <c r="D239" s="205" t="s">
        <v>148</v>
      </c>
      <c r="E239" s="206" t="s">
        <v>1</v>
      </c>
      <c r="F239" s="207" t="s">
        <v>357</v>
      </c>
      <c r="G239" s="13"/>
      <c r="H239" s="208">
        <v>38.539999999999999</v>
      </c>
      <c r="I239" s="209"/>
      <c r="J239" s="13"/>
      <c r="K239" s="13"/>
      <c r="L239" s="204"/>
      <c r="M239" s="210"/>
      <c r="N239" s="211"/>
      <c r="O239" s="211"/>
      <c r="P239" s="211"/>
      <c r="Q239" s="211"/>
      <c r="R239" s="211"/>
      <c r="S239" s="211"/>
      <c r="T239" s="21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6" t="s">
        <v>148</v>
      </c>
      <c r="AU239" s="206" t="s">
        <v>119</v>
      </c>
      <c r="AV239" s="13" t="s">
        <v>119</v>
      </c>
      <c r="AW239" s="13" t="s">
        <v>32</v>
      </c>
      <c r="AX239" s="13" t="s">
        <v>78</v>
      </c>
      <c r="AY239" s="206" t="s">
        <v>140</v>
      </c>
    </row>
    <row r="240" s="14" customFormat="1">
      <c r="A240" s="14"/>
      <c r="B240" s="213"/>
      <c r="C240" s="14"/>
      <c r="D240" s="205" t="s">
        <v>148</v>
      </c>
      <c r="E240" s="214" t="s">
        <v>1</v>
      </c>
      <c r="F240" s="215" t="s">
        <v>155</v>
      </c>
      <c r="G240" s="14"/>
      <c r="H240" s="216">
        <v>38.539999999999999</v>
      </c>
      <c r="I240" s="217"/>
      <c r="J240" s="14"/>
      <c r="K240" s="14"/>
      <c r="L240" s="213"/>
      <c r="M240" s="218"/>
      <c r="N240" s="219"/>
      <c r="O240" s="219"/>
      <c r="P240" s="219"/>
      <c r="Q240" s="219"/>
      <c r="R240" s="219"/>
      <c r="S240" s="219"/>
      <c r="T240" s="2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4" t="s">
        <v>148</v>
      </c>
      <c r="AU240" s="214" t="s">
        <v>119</v>
      </c>
      <c r="AV240" s="14" t="s">
        <v>146</v>
      </c>
      <c r="AW240" s="14" t="s">
        <v>32</v>
      </c>
      <c r="AX240" s="14" t="s">
        <v>83</v>
      </c>
      <c r="AY240" s="214" t="s">
        <v>140</v>
      </c>
    </row>
    <row r="241" s="2" customFormat="1" ht="14.4" customHeight="1">
      <c r="A241" s="39"/>
      <c r="B241" s="159"/>
      <c r="C241" s="229" t="s">
        <v>358</v>
      </c>
      <c r="D241" s="229" t="s">
        <v>294</v>
      </c>
      <c r="E241" s="230" t="s">
        <v>359</v>
      </c>
      <c r="F241" s="231" t="s">
        <v>360</v>
      </c>
      <c r="G241" s="232" t="s">
        <v>319</v>
      </c>
      <c r="H241" s="233">
        <v>42.393999999999998</v>
      </c>
      <c r="I241" s="234"/>
      <c r="J241" s="233">
        <f>ROUND(I241*H241,3)</f>
        <v>0</v>
      </c>
      <c r="K241" s="235"/>
      <c r="L241" s="236"/>
      <c r="M241" s="237" t="s">
        <v>1</v>
      </c>
      <c r="N241" s="238" t="s">
        <v>44</v>
      </c>
      <c r="O241" s="78"/>
      <c r="P241" s="200">
        <f>O241*H241</f>
        <v>0</v>
      </c>
      <c r="Q241" s="200">
        <v>0.023</v>
      </c>
      <c r="R241" s="200">
        <f>Q241*H241</f>
        <v>0.97506199999999998</v>
      </c>
      <c r="S241" s="200">
        <v>0</v>
      </c>
      <c r="T241" s="20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2" t="s">
        <v>184</v>
      </c>
      <c r="AT241" s="202" t="s">
        <v>294</v>
      </c>
      <c r="AU241" s="202" t="s">
        <v>119</v>
      </c>
      <c r="AY241" s="18" t="s">
        <v>140</v>
      </c>
      <c r="BE241" s="123">
        <f>IF(N241="základná",J241,0)</f>
        <v>0</v>
      </c>
      <c r="BF241" s="123">
        <f>IF(N241="znížená",J241,0)</f>
        <v>0</v>
      </c>
      <c r="BG241" s="123">
        <f>IF(N241="zákl. prenesená",J241,0)</f>
        <v>0</v>
      </c>
      <c r="BH241" s="123">
        <f>IF(N241="zníž. prenesená",J241,0)</f>
        <v>0</v>
      </c>
      <c r="BI241" s="123">
        <f>IF(N241="nulová",J241,0)</f>
        <v>0</v>
      </c>
      <c r="BJ241" s="18" t="s">
        <v>119</v>
      </c>
      <c r="BK241" s="203">
        <f>ROUND(I241*H241,3)</f>
        <v>0</v>
      </c>
      <c r="BL241" s="18" t="s">
        <v>146</v>
      </c>
      <c r="BM241" s="202" t="s">
        <v>361</v>
      </c>
    </row>
    <row r="242" s="13" customFormat="1">
      <c r="A242" s="13"/>
      <c r="B242" s="204"/>
      <c r="C242" s="13"/>
      <c r="D242" s="205" t="s">
        <v>148</v>
      </c>
      <c r="E242" s="13"/>
      <c r="F242" s="207" t="s">
        <v>362</v>
      </c>
      <c r="G242" s="13"/>
      <c r="H242" s="208">
        <v>42.393999999999998</v>
      </c>
      <c r="I242" s="209"/>
      <c r="J242" s="13"/>
      <c r="K242" s="13"/>
      <c r="L242" s="204"/>
      <c r="M242" s="210"/>
      <c r="N242" s="211"/>
      <c r="O242" s="211"/>
      <c r="P242" s="211"/>
      <c r="Q242" s="211"/>
      <c r="R242" s="211"/>
      <c r="S242" s="211"/>
      <c r="T242" s="21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6" t="s">
        <v>148</v>
      </c>
      <c r="AU242" s="206" t="s">
        <v>119</v>
      </c>
      <c r="AV242" s="13" t="s">
        <v>119</v>
      </c>
      <c r="AW242" s="13" t="s">
        <v>3</v>
      </c>
      <c r="AX242" s="13" t="s">
        <v>83</v>
      </c>
      <c r="AY242" s="206" t="s">
        <v>140</v>
      </c>
    </row>
    <row r="243" s="2" customFormat="1" ht="24.15" customHeight="1">
      <c r="A243" s="39"/>
      <c r="B243" s="159"/>
      <c r="C243" s="191" t="s">
        <v>363</v>
      </c>
      <c r="D243" s="191" t="s">
        <v>142</v>
      </c>
      <c r="E243" s="192" t="s">
        <v>364</v>
      </c>
      <c r="F243" s="193" t="s">
        <v>365</v>
      </c>
      <c r="G243" s="194" t="s">
        <v>152</v>
      </c>
      <c r="H243" s="195">
        <v>62.579999999999998</v>
      </c>
      <c r="I243" s="196"/>
      <c r="J243" s="195">
        <f>ROUND(I243*H243,3)</f>
        <v>0</v>
      </c>
      <c r="K243" s="197"/>
      <c r="L243" s="40"/>
      <c r="M243" s="198" t="s">
        <v>1</v>
      </c>
      <c r="N243" s="199" t="s">
        <v>44</v>
      </c>
      <c r="O243" s="78"/>
      <c r="P243" s="200">
        <f>O243*H243</f>
        <v>0</v>
      </c>
      <c r="Q243" s="200">
        <v>0.16503999999999999</v>
      </c>
      <c r="R243" s="200">
        <f>Q243*H243</f>
        <v>10.328203199999999</v>
      </c>
      <c r="S243" s="200">
        <v>0</v>
      </c>
      <c r="T243" s="20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2" t="s">
        <v>146</v>
      </c>
      <c r="AT243" s="202" t="s">
        <v>142</v>
      </c>
      <c r="AU243" s="202" t="s">
        <v>119</v>
      </c>
      <c r="AY243" s="18" t="s">
        <v>140</v>
      </c>
      <c r="BE243" s="123">
        <f>IF(N243="základná",J243,0)</f>
        <v>0</v>
      </c>
      <c r="BF243" s="123">
        <f>IF(N243="znížená",J243,0)</f>
        <v>0</v>
      </c>
      <c r="BG243" s="123">
        <f>IF(N243="zákl. prenesená",J243,0)</f>
        <v>0</v>
      </c>
      <c r="BH243" s="123">
        <f>IF(N243="zníž. prenesená",J243,0)</f>
        <v>0</v>
      </c>
      <c r="BI243" s="123">
        <f>IF(N243="nulová",J243,0)</f>
        <v>0</v>
      </c>
      <c r="BJ243" s="18" t="s">
        <v>119</v>
      </c>
      <c r="BK243" s="203">
        <f>ROUND(I243*H243,3)</f>
        <v>0</v>
      </c>
      <c r="BL243" s="18" t="s">
        <v>146</v>
      </c>
      <c r="BM243" s="202" t="s">
        <v>366</v>
      </c>
    </row>
    <row r="244" s="13" customFormat="1">
      <c r="A244" s="13"/>
      <c r="B244" s="204"/>
      <c r="C244" s="13"/>
      <c r="D244" s="205" t="s">
        <v>148</v>
      </c>
      <c r="E244" s="206" t="s">
        <v>1</v>
      </c>
      <c r="F244" s="207" t="s">
        <v>367</v>
      </c>
      <c r="G244" s="13"/>
      <c r="H244" s="208">
        <v>62.579999999999998</v>
      </c>
      <c r="I244" s="209"/>
      <c r="J244" s="13"/>
      <c r="K244" s="13"/>
      <c r="L244" s="204"/>
      <c r="M244" s="210"/>
      <c r="N244" s="211"/>
      <c r="O244" s="211"/>
      <c r="P244" s="211"/>
      <c r="Q244" s="211"/>
      <c r="R244" s="211"/>
      <c r="S244" s="211"/>
      <c r="T244" s="21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6" t="s">
        <v>148</v>
      </c>
      <c r="AU244" s="206" t="s">
        <v>119</v>
      </c>
      <c r="AV244" s="13" t="s">
        <v>119</v>
      </c>
      <c r="AW244" s="13" t="s">
        <v>32</v>
      </c>
      <c r="AX244" s="13" t="s">
        <v>83</v>
      </c>
      <c r="AY244" s="206" t="s">
        <v>140</v>
      </c>
    </row>
    <row r="245" s="2" customFormat="1" ht="24.15" customHeight="1">
      <c r="A245" s="39"/>
      <c r="B245" s="159"/>
      <c r="C245" s="229" t="s">
        <v>368</v>
      </c>
      <c r="D245" s="229" t="s">
        <v>294</v>
      </c>
      <c r="E245" s="230" t="s">
        <v>369</v>
      </c>
      <c r="F245" s="231" t="s">
        <v>370</v>
      </c>
      <c r="G245" s="232" t="s">
        <v>319</v>
      </c>
      <c r="H245" s="233">
        <v>68.837999999999994</v>
      </c>
      <c r="I245" s="234"/>
      <c r="J245" s="233">
        <f>ROUND(I245*H245,3)</f>
        <v>0</v>
      </c>
      <c r="K245" s="235"/>
      <c r="L245" s="236"/>
      <c r="M245" s="237" t="s">
        <v>1</v>
      </c>
      <c r="N245" s="238" t="s">
        <v>44</v>
      </c>
      <c r="O245" s="78"/>
      <c r="P245" s="200">
        <f>O245*H245</f>
        <v>0</v>
      </c>
      <c r="Q245" s="200">
        <v>0.065000000000000002</v>
      </c>
      <c r="R245" s="200">
        <f>Q245*H245</f>
        <v>4.4744700000000002</v>
      </c>
      <c r="S245" s="200">
        <v>0</v>
      </c>
      <c r="T245" s="20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02" t="s">
        <v>184</v>
      </c>
      <c r="AT245" s="202" t="s">
        <v>294</v>
      </c>
      <c r="AU245" s="202" t="s">
        <v>119</v>
      </c>
      <c r="AY245" s="18" t="s">
        <v>140</v>
      </c>
      <c r="BE245" s="123">
        <f>IF(N245="základná",J245,0)</f>
        <v>0</v>
      </c>
      <c r="BF245" s="123">
        <f>IF(N245="znížená",J245,0)</f>
        <v>0</v>
      </c>
      <c r="BG245" s="123">
        <f>IF(N245="zákl. prenesená",J245,0)</f>
        <v>0</v>
      </c>
      <c r="BH245" s="123">
        <f>IF(N245="zníž. prenesená",J245,0)</f>
        <v>0</v>
      </c>
      <c r="BI245" s="123">
        <f>IF(N245="nulová",J245,0)</f>
        <v>0</v>
      </c>
      <c r="BJ245" s="18" t="s">
        <v>119</v>
      </c>
      <c r="BK245" s="203">
        <f>ROUND(I245*H245,3)</f>
        <v>0</v>
      </c>
      <c r="BL245" s="18" t="s">
        <v>146</v>
      </c>
      <c r="BM245" s="202" t="s">
        <v>371</v>
      </c>
    </row>
    <row r="246" s="13" customFormat="1">
      <c r="A246" s="13"/>
      <c r="B246" s="204"/>
      <c r="C246" s="13"/>
      <c r="D246" s="205" t="s">
        <v>148</v>
      </c>
      <c r="E246" s="13"/>
      <c r="F246" s="207" t="s">
        <v>372</v>
      </c>
      <c r="G246" s="13"/>
      <c r="H246" s="208">
        <v>68.837999999999994</v>
      </c>
      <c r="I246" s="209"/>
      <c r="J246" s="13"/>
      <c r="K246" s="13"/>
      <c r="L246" s="204"/>
      <c r="M246" s="210"/>
      <c r="N246" s="211"/>
      <c r="O246" s="211"/>
      <c r="P246" s="211"/>
      <c r="Q246" s="211"/>
      <c r="R246" s="211"/>
      <c r="S246" s="211"/>
      <c r="T246" s="21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06" t="s">
        <v>148</v>
      </c>
      <c r="AU246" s="206" t="s">
        <v>119</v>
      </c>
      <c r="AV246" s="13" t="s">
        <v>119</v>
      </c>
      <c r="AW246" s="13" t="s">
        <v>3</v>
      </c>
      <c r="AX246" s="13" t="s">
        <v>83</v>
      </c>
      <c r="AY246" s="206" t="s">
        <v>140</v>
      </c>
    </row>
    <row r="247" s="2" customFormat="1" ht="24.15" customHeight="1">
      <c r="A247" s="39"/>
      <c r="B247" s="159"/>
      <c r="C247" s="191" t="s">
        <v>373</v>
      </c>
      <c r="D247" s="191" t="s">
        <v>142</v>
      </c>
      <c r="E247" s="192" t="s">
        <v>374</v>
      </c>
      <c r="F247" s="193" t="s">
        <v>375</v>
      </c>
      <c r="G247" s="194" t="s">
        <v>152</v>
      </c>
      <c r="H247" s="195">
        <v>86.230000000000004</v>
      </c>
      <c r="I247" s="196"/>
      <c r="J247" s="195">
        <f>ROUND(I247*H247,3)</f>
        <v>0</v>
      </c>
      <c r="K247" s="197"/>
      <c r="L247" s="40"/>
      <c r="M247" s="198" t="s">
        <v>1</v>
      </c>
      <c r="N247" s="199" t="s">
        <v>44</v>
      </c>
      <c r="O247" s="78"/>
      <c r="P247" s="200">
        <f>O247*H247</f>
        <v>0</v>
      </c>
      <c r="Q247" s="200">
        <v>0.12662000000000001</v>
      </c>
      <c r="R247" s="200">
        <f>Q247*H247</f>
        <v>10.918442600000001</v>
      </c>
      <c r="S247" s="200">
        <v>0</v>
      </c>
      <c r="T247" s="20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02" t="s">
        <v>146</v>
      </c>
      <c r="AT247" s="202" t="s">
        <v>142</v>
      </c>
      <c r="AU247" s="202" t="s">
        <v>119</v>
      </c>
      <c r="AY247" s="18" t="s">
        <v>140</v>
      </c>
      <c r="BE247" s="123">
        <f>IF(N247="základná",J247,0)</f>
        <v>0</v>
      </c>
      <c r="BF247" s="123">
        <f>IF(N247="znížená",J247,0)</f>
        <v>0</v>
      </c>
      <c r="BG247" s="123">
        <f>IF(N247="zákl. prenesená",J247,0)</f>
        <v>0</v>
      </c>
      <c r="BH247" s="123">
        <f>IF(N247="zníž. prenesená",J247,0)</f>
        <v>0</v>
      </c>
      <c r="BI247" s="123">
        <f>IF(N247="nulová",J247,0)</f>
        <v>0</v>
      </c>
      <c r="BJ247" s="18" t="s">
        <v>119</v>
      </c>
      <c r="BK247" s="203">
        <f>ROUND(I247*H247,3)</f>
        <v>0</v>
      </c>
      <c r="BL247" s="18" t="s">
        <v>146</v>
      </c>
      <c r="BM247" s="202" t="s">
        <v>376</v>
      </c>
    </row>
    <row r="248" s="13" customFormat="1">
      <c r="A248" s="13"/>
      <c r="B248" s="204"/>
      <c r="C248" s="13"/>
      <c r="D248" s="205" t="s">
        <v>148</v>
      </c>
      <c r="E248" s="206" t="s">
        <v>1</v>
      </c>
      <c r="F248" s="207" t="s">
        <v>377</v>
      </c>
      <c r="G248" s="13"/>
      <c r="H248" s="208">
        <v>86.230000000000004</v>
      </c>
      <c r="I248" s="209"/>
      <c r="J248" s="13"/>
      <c r="K248" s="13"/>
      <c r="L248" s="204"/>
      <c r="M248" s="210"/>
      <c r="N248" s="211"/>
      <c r="O248" s="211"/>
      <c r="P248" s="211"/>
      <c r="Q248" s="211"/>
      <c r="R248" s="211"/>
      <c r="S248" s="211"/>
      <c r="T248" s="21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06" t="s">
        <v>148</v>
      </c>
      <c r="AU248" s="206" t="s">
        <v>119</v>
      </c>
      <c r="AV248" s="13" t="s">
        <v>119</v>
      </c>
      <c r="AW248" s="13" t="s">
        <v>32</v>
      </c>
      <c r="AX248" s="13" t="s">
        <v>83</v>
      </c>
      <c r="AY248" s="206" t="s">
        <v>140</v>
      </c>
    </row>
    <row r="249" s="2" customFormat="1" ht="24.15" customHeight="1">
      <c r="A249" s="39"/>
      <c r="B249" s="159"/>
      <c r="C249" s="229" t="s">
        <v>378</v>
      </c>
      <c r="D249" s="229" t="s">
        <v>294</v>
      </c>
      <c r="E249" s="230" t="s">
        <v>379</v>
      </c>
      <c r="F249" s="231" t="s">
        <v>380</v>
      </c>
      <c r="G249" s="232" t="s">
        <v>319</v>
      </c>
      <c r="H249" s="233">
        <v>94.852999999999994</v>
      </c>
      <c r="I249" s="234"/>
      <c r="J249" s="233">
        <f>ROUND(I249*H249,3)</f>
        <v>0</v>
      </c>
      <c r="K249" s="235"/>
      <c r="L249" s="236"/>
      <c r="M249" s="237" t="s">
        <v>1</v>
      </c>
      <c r="N249" s="238" t="s">
        <v>44</v>
      </c>
      <c r="O249" s="78"/>
      <c r="P249" s="200">
        <f>O249*H249</f>
        <v>0</v>
      </c>
      <c r="Q249" s="200">
        <v>0.081000000000000003</v>
      </c>
      <c r="R249" s="200">
        <f>Q249*H249</f>
        <v>7.6830929999999995</v>
      </c>
      <c r="S249" s="200">
        <v>0</v>
      </c>
      <c r="T249" s="20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02" t="s">
        <v>184</v>
      </c>
      <c r="AT249" s="202" t="s">
        <v>294</v>
      </c>
      <c r="AU249" s="202" t="s">
        <v>119</v>
      </c>
      <c r="AY249" s="18" t="s">
        <v>140</v>
      </c>
      <c r="BE249" s="123">
        <f>IF(N249="základná",J249,0)</f>
        <v>0</v>
      </c>
      <c r="BF249" s="123">
        <f>IF(N249="znížená",J249,0)</f>
        <v>0</v>
      </c>
      <c r="BG249" s="123">
        <f>IF(N249="zákl. prenesená",J249,0)</f>
        <v>0</v>
      </c>
      <c r="BH249" s="123">
        <f>IF(N249="zníž. prenesená",J249,0)</f>
        <v>0</v>
      </c>
      <c r="BI249" s="123">
        <f>IF(N249="nulová",J249,0)</f>
        <v>0</v>
      </c>
      <c r="BJ249" s="18" t="s">
        <v>119</v>
      </c>
      <c r="BK249" s="203">
        <f>ROUND(I249*H249,3)</f>
        <v>0</v>
      </c>
      <c r="BL249" s="18" t="s">
        <v>146</v>
      </c>
      <c r="BM249" s="202" t="s">
        <v>381</v>
      </c>
    </row>
    <row r="250" s="13" customFormat="1">
      <c r="A250" s="13"/>
      <c r="B250" s="204"/>
      <c r="C250" s="13"/>
      <c r="D250" s="205" t="s">
        <v>148</v>
      </c>
      <c r="E250" s="13"/>
      <c r="F250" s="207" t="s">
        <v>382</v>
      </c>
      <c r="G250" s="13"/>
      <c r="H250" s="208">
        <v>94.852999999999994</v>
      </c>
      <c r="I250" s="209"/>
      <c r="J250" s="13"/>
      <c r="K250" s="13"/>
      <c r="L250" s="204"/>
      <c r="M250" s="210"/>
      <c r="N250" s="211"/>
      <c r="O250" s="211"/>
      <c r="P250" s="211"/>
      <c r="Q250" s="211"/>
      <c r="R250" s="211"/>
      <c r="S250" s="211"/>
      <c r="T250" s="21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6" t="s">
        <v>148</v>
      </c>
      <c r="AU250" s="206" t="s">
        <v>119</v>
      </c>
      <c r="AV250" s="13" t="s">
        <v>119</v>
      </c>
      <c r="AW250" s="13" t="s">
        <v>3</v>
      </c>
      <c r="AX250" s="13" t="s">
        <v>83</v>
      </c>
      <c r="AY250" s="206" t="s">
        <v>140</v>
      </c>
    </row>
    <row r="251" s="2" customFormat="1" ht="24.15" customHeight="1">
      <c r="A251" s="39"/>
      <c r="B251" s="159"/>
      <c r="C251" s="191" t="s">
        <v>383</v>
      </c>
      <c r="D251" s="191" t="s">
        <v>142</v>
      </c>
      <c r="E251" s="192" t="s">
        <v>384</v>
      </c>
      <c r="F251" s="193" t="s">
        <v>385</v>
      </c>
      <c r="G251" s="194" t="s">
        <v>164</v>
      </c>
      <c r="H251" s="195">
        <v>19.757999999999999</v>
      </c>
      <c r="I251" s="196"/>
      <c r="J251" s="195">
        <f>ROUND(I251*H251,3)</f>
        <v>0</v>
      </c>
      <c r="K251" s="197"/>
      <c r="L251" s="40"/>
      <c r="M251" s="198" t="s">
        <v>1</v>
      </c>
      <c r="N251" s="199" t="s">
        <v>44</v>
      </c>
      <c r="O251" s="78"/>
      <c r="P251" s="200">
        <f>O251*H251</f>
        <v>0</v>
      </c>
      <c r="Q251" s="200">
        <v>2.2151299999999998</v>
      </c>
      <c r="R251" s="200">
        <f>Q251*H251</f>
        <v>43.766538539999992</v>
      </c>
      <c r="S251" s="200">
        <v>0</v>
      </c>
      <c r="T251" s="20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2" t="s">
        <v>146</v>
      </c>
      <c r="AT251" s="202" t="s">
        <v>142</v>
      </c>
      <c r="AU251" s="202" t="s">
        <v>119</v>
      </c>
      <c r="AY251" s="18" t="s">
        <v>140</v>
      </c>
      <c r="BE251" s="123">
        <f>IF(N251="základná",J251,0)</f>
        <v>0</v>
      </c>
      <c r="BF251" s="123">
        <f>IF(N251="znížená",J251,0)</f>
        <v>0</v>
      </c>
      <c r="BG251" s="123">
        <f>IF(N251="zákl. prenesená",J251,0)</f>
        <v>0</v>
      </c>
      <c r="BH251" s="123">
        <f>IF(N251="zníž. prenesená",J251,0)</f>
        <v>0</v>
      </c>
      <c r="BI251" s="123">
        <f>IF(N251="nulová",J251,0)</f>
        <v>0</v>
      </c>
      <c r="BJ251" s="18" t="s">
        <v>119</v>
      </c>
      <c r="BK251" s="203">
        <f>ROUND(I251*H251,3)</f>
        <v>0</v>
      </c>
      <c r="BL251" s="18" t="s">
        <v>146</v>
      </c>
      <c r="BM251" s="202" t="s">
        <v>386</v>
      </c>
    </row>
    <row r="252" s="13" customFormat="1">
      <c r="A252" s="13"/>
      <c r="B252" s="204"/>
      <c r="C252" s="13"/>
      <c r="D252" s="205" t="s">
        <v>148</v>
      </c>
      <c r="E252" s="206" t="s">
        <v>1</v>
      </c>
      <c r="F252" s="207" t="s">
        <v>387</v>
      </c>
      <c r="G252" s="13"/>
      <c r="H252" s="208">
        <v>1.1559999999999999</v>
      </c>
      <c r="I252" s="209"/>
      <c r="J252" s="13"/>
      <c r="K252" s="13"/>
      <c r="L252" s="204"/>
      <c r="M252" s="210"/>
      <c r="N252" s="211"/>
      <c r="O252" s="211"/>
      <c r="P252" s="211"/>
      <c r="Q252" s="211"/>
      <c r="R252" s="211"/>
      <c r="S252" s="211"/>
      <c r="T252" s="21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6" t="s">
        <v>148</v>
      </c>
      <c r="AU252" s="206" t="s">
        <v>119</v>
      </c>
      <c r="AV252" s="13" t="s">
        <v>119</v>
      </c>
      <c r="AW252" s="13" t="s">
        <v>32</v>
      </c>
      <c r="AX252" s="13" t="s">
        <v>78</v>
      </c>
      <c r="AY252" s="206" t="s">
        <v>140</v>
      </c>
    </row>
    <row r="253" s="13" customFormat="1">
      <c r="A253" s="13"/>
      <c r="B253" s="204"/>
      <c r="C253" s="13"/>
      <c r="D253" s="205" t="s">
        <v>148</v>
      </c>
      <c r="E253" s="206" t="s">
        <v>1</v>
      </c>
      <c r="F253" s="207" t="s">
        <v>388</v>
      </c>
      <c r="G253" s="13"/>
      <c r="H253" s="208">
        <v>10.779</v>
      </c>
      <c r="I253" s="209"/>
      <c r="J253" s="13"/>
      <c r="K253" s="13"/>
      <c r="L253" s="204"/>
      <c r="M253" s="210"/>
      <c r="N253" s="211"/>
      <c r="O253" s="211"/>
      <c r="P253" s="211"/>
      <c r="Q253" s="211"/>
      <c r="R253" s="211"/>
      <c r="S253" s="211"/>
      <c r="T253" s="21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06" t="s">
        <v>148</v>
      </c>
      <c r="AU253" s="206" t="s">
        <v>119</v>
      </c>
      <c r="AV253" s="13" t="s">
        <v>119</v>
      </c>
      <c r="AW253" s="13" t="s">
        <v>32</v>
      </c>
      <c r="AX253" s="13" t="s">
        <v>78</v>
      </c>
      <c r="AY253" s="206" t="s">
        <v>140</v>
      </c>
    </row>
    <row r="254" s="13" customFormat="1">
      <c r="A254" s="13"/>
      <c r="B254" s="204"/>
      <c r="C254" s="13"/>
      <c r="D254" s="205" t="s">
        <v>148</v>
      </c>
      <c r="E254" s="206" t="s">
        <v>1</v>
      </c>
      <c r="F254" s="207" t="s">
        <v>389</v>
      </c>
      <c r="G254" s="13"/>
      <c r="H254" s="208">
        <v>7.8230000000000004</v>
      </c>
      <c r="I254" s="209"/>
      <c r="J254" s="13"/>
      <c r="K254" s="13"/>
      <c r="L254" s="204"/>
      <c r="M254" s="210"/>
      <c r="N254" s="211"/>
      <c r="O254" s="211"/>
      <c r="P254" s="211"/>
      <c r="Q254" s="211"/>
      <c r="R254" s="211"/>
      <c r="S254" s="211"/>
      <c r="T254" s="21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6" t="s">
        <v>148</v>
      </c>
      <c r="AU254" s="206" t="s">
        <v>119</v>
      </c>
      <c r="AV254" s="13" t="s">
        <v>119</v>
      </c>
      <c r="AW254" s="13" t="s">
        <v>32</v>
      </c>
      <c r="AX254" s="13" t="s">
        <v>78</v>
      </c>
      <c r="AY254" s="206" t="s">
        <v>140</v>
      </c>
    </row>
    <row r="255" s="14" customFormat="1">
      <c r="A255" s="14"/>
      <c r="B255" s="213"/>
      <c r="C255" s="14"/>
      <c r="D255" s="205" t="s">
        <v>148</v>
      </c>
      <c r="E255" s="214" t="s">
        <v>1</v>
      </c>
      <c r="F255" s="215" t="s">
        <v>155</v>
      </c>
      <c r="G255" s="14"/>
      <c r="H255" s="216">
        <v>19.757999999999999</v>
      </c>
      <c r="I255" s="217"/>
      <c r="J255" s="14"/>
      <c r="K255" s="14"/>
      <c r="L255" s="213"/>
      <c r="M255" s="218"/>
      <c r="N255" s="219"/>
      <c r="O255" s="219"/>
      <c r="P255" s="219"/>
      <c r="Q255" s="219"/>
      <c r="R255" s="219"/>
      <c r="S255" s="219"/>
      <c r="T255" s="22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14" t="s">
        <v>148</v>
      </c>
      <c r="AU255" s="214" t="s">
        <v>119</v>
      </c>
      <c r="AV255" s="14" t="s">
        <v>146</v>
      </c>
      <c r="AW255" s="14" t="s">
        <v>32</v>
      </c>
      <c r="AX255" s="14" t="s">
        <v>83</v>
      </c>
      <c r="AY255" s="214" t="s">
        <v>140</v>
      </c>
    </row>
    <row r="256" s="2" customFormat="1" ht="24.15" customHeight="1">
      <c r="A256" s="39"/>
      <c r="B256" s="159"/>
      <c r="C256" s="191" t="s">
        <v>390</v>
      </c>
      <c r="D256" s="191" t="s">
        <v>142</v>
      </c>
      <c r="E256" s="192" t="s">
        <v>391</v>
      </c>
      <c r="F256" s="193" t="s">
        <v>392</v>
      </c>
      <c r="G256" s="194" t="s">
        <v>152</v>
      </c>
      <c r="H256" s="195">
        <v>9.9000000000000004</v>
      </c>
      <c r="I256" s="196"/>
      <c r="J256" s="195">
        <f>ROUND(I256*H256,3)</f>
        <v>0</v>
      </c>
      <c r="K256" s="197"/>
      <c r="L256" s="40"/>
      <c r="M256" s="198" t="s">
        <v>1</v>
      </c>
      <c r="N256" s="199" t="s">
        <v>44</v>
      </c>
      <c r="O256" s="78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02" t="s">
        <v>146</v>
      </c>
      <c r="AT256" s="202" t="s">
        <v>142</v>
      </c>
      <c r="AU256" s="202" t="s">
        <v>119</v>
      </c>
      <c r="AY256" s="18" t="s">
        <v>140</v>
      </c>
      <c r="BE256" s="123">
        <f>IF(N256="základná",J256,0)</f>
        <v>0</v>
      </c>
      <c r="BF256" s="123">
        <f>IF(N256="znížená",J256,0)</f>
        <v>0</v>
      </c>
      <c r="BG256" s="123">
        <f>IF(N256="zákl. prenesená",J256,0)</f>
        <v>0</v>
      </c>
      <c r="BH256" s="123">
        <f>IF(N256="zníž. prenesená",J256,0)</f>
        <v>0</v>
      </c>
      <c r="BI256" s="123">
        <f>IF(N256="nulová",J256,0)</f>
        <v>0</v>
      </c>
      <c r="BJ256" s="18" t="s">
        <v>119</v>
      </c>
      <c r="BK256" s="203">
        <f>ROUND(I256*H256,3)</f>
        <v>0</v>
      </c>
      <c r="BL256" s="18" t="s">
        <v>146</v>
      </c>
      <c r="BM256" s="202" t="s">
        <v>393</v>
      </c>
    </row>
    <row r="257" s="2" customFormat="1" ht="24.15" customHeight="1">
      <c r="A257" s="39"/>
      <c r="B257" s="159"/>
      <c r="C257" s="191" t="s">
        <v>394</v>
      </c>
      <c r="D257" s="191" t="s">
        <v>142</v>
      </c>
      <c r="E257" s="192" t="s">
        <v>395</v>
      </c>
      <c r="F257" s="193" t="s">
        <v>396</v>
      </c>
      <c r="G257" s="194" t="s">
        <v>152</v>
      </c>
      <c r="H257" s="195">
        <v>9.9000000000000004</v>
      </c>
      <c r="I257" s="196"/>
      <c r="J257" s="195">
        <f>ROUND(I257*H257,3)</f>
        <v>0</v>
      </c>
      <c r="K257" s="197"/>
      <c r="L257" s="40"/>
      <c r="M257" s="198" t="s">
        <v>1</v>
      </c>
      <c r="N257" s="199" t="s">
        <v>44</v>
      </c>
      <c r="O257" s="78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2" t="s">
        <v>146</v>
      </c>
      <c r="AT257" s="202" t="s">
        <v>142</v>
      </c>
      <c r="AU257" s="202" t="s">
        <v>119</v>
      </c>
      <c r="AY257" s="18" t="s">
        <v>140</v>
      </c>
      <c r="BE257" s="123">
        <f>IF(N257="základná",J257,0)</f>
        <v>0</v>
      </c>
      <c r="BF257" s="123">
        <f>IF(N257="znížená",J257,0)</f>
        <v>0</v>
      </c>
      <c r="BG257" s="123">
        <f>IF(N257="zákl. prenesená",J257,0)</f>
        <v>0</v>
      </c>
      <c r="BH257" s="123">
        <f>IF(N257="zníž. prenesená",J257,0)</f>
        <v>0</v>
      </c>
      <c r="BI257" s="123">
        <f>IF(N257="nulová",J257,0)</f>
        <v>0</v>
      </c>
      <c r="BJ257" s="18" t="s">
        <v>119</v>
      </c>
      <c r="BK257" s="203">
        <f>ROUND(I257*H257,3)</f>
        <v>0</v>
      </c>
      <c r="BL257" s="18" t="s">
        <v>146</v>
      </c>
      <c r="BM257" s="202" t="s">
        <v>397</v>
      </c>
    </row>
    <row r="258" s="2" customFormat="1" ht="37.8" customHeight="1">
      <c r="A258" s="39"/>
      <c r="B258" s="159"/>
      <c r="C258" s="191" t="s">
        <v>398</v>
      </c>
      <c r="D258" s="191" t="s">
        <v>142</v>
      </c>
      <c r="E258" s="192" t="s">
        <v>399</v>
      </c>
      <c r="F258" s="193" t="s">
        <v>400</v>
      </c>
      <c r="G258" s="194" t="s">
        <v>152</v>
      </c>
      <c r="H258" s="195">
        <v>15</v>
      </c>
      <c r="I258" s="196"/>
      <c r="J258" s="195">
        <f>ROUND(I258*H258,3)</f>
        <v>0</v>
      </c>
      <c r="K258" s="197"/>
      <c r="L258" s="40"/>
      <c r="M258" s="198" t="s">
        <v>1</v>
      </c>
      <c r="N258" s="199" t="s">
        <v>44</v>
      </c>
      <c r="O258" s="78"/>
      <c r="P258" s="200">
        <f>O258*H258</f>
        <v>0</v>
      </c>
      <c r="Q258" s="200">
        <v>0.40983000000000003</v>
      </c>
      <c r="R258" s="200">
        <f>Q258*H258</f>
        <v>6.1474500000000001</v>
      </c>
      <c r="S258" s="200">
        <v>0</v>
      </c>
      <c r="T258" s="20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02" t="s">
        <v>146</v>
      </c>
      <c r="AT258" s="202" t="s">
        <v>142</v>
      </c>
      <c r="AU258" s="202" t="s">
        <v>119</v>
      </c>
      <c r="AY258" s="18" t="s">
        <v>140</v>
      </c>
      <c r="BE258" s="123">
        <f>IF(N258="základná",J258,0)</f>
        <v>0</v>
      </c>
      <c r="BF258" s="123">
        <f>IF(N258="znížená",J258,0)</f>
        <v>0</v>
      </c>
      <c r="BG258" s="123">
        <f>IF(N258="zákl. prenesená",J258,0)</f>
        <v>0</v>
      </c>
      <c r="BH258" s="123">
        <f>IF(N258="zníž. prenesená",J258,0)</f>
        <v>0</v>
      </c>
      <c r="BI258" s="123">
        <f>IF(N258="nulová",J258,0)</f>
        <v>0</v>
      </c>
      <c r="BJ258" s="18" t="s">
        <v>119</v>
      </c>
      <c r="BK258" s="203">
        <f>ROUND(I258*H258,3)</f>
        <v>0</v>
      </c>
      <c r="BL258" s="18" t="s">
        <v>146</v>
      </c>
      <c r="BM258" s="202" t="s">
        <v>401</v>
      </c>
    </row>
    <row r="259" s="13" customFormat="1">
      <c r="A259" s="13"/>
      <c r="B259" s="204"/>
      <c r="C259" s="13"/>
      <c r="D259" s="205" t="s">
        <v>148</v>
      </c>
      <c r="E259" s="206" t="s">
        <v>1</v>
      </c>
      <c r="F259" s="207" t="s">
        <v>402</v>
      </c>
      <c r="G259" s="13"/>
      <c r="H259" s="208">
        <v>15</v>
      </c>
      <c r="I259" s="209"/>
      <c r="J259" s="13"/>
      <c r="K259" s="13"/>
      <c r="L259" s="204"/>
      <c r="M259" s="210"/>
      <c r="N259" s="211"/>
      <c r="O259" s="211"/>
      <c r="P259" s="211"/>
      <c r="Q259" s="211"/>
      <c r="R259" s="211"/>
      <c r="S259" s="211"/>
      <c r="T259" s="21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06" t="s">
        <v>148</v>
      </c>
      <c r="AU259" s="206" t="s">
        <v>119</v>
      </c>
      <c r="AV259" s="13" t="s">
        <v>119</v>
      </c>
      <c r="AW259" s="13" t="s">
        <v>32</v>
      </c>
      <c r="AX259" s="13" t="s">
        <v>83</v>
      </c>
      <c r="AY259" s="206" t="s">
        <v>140</v>
      </c>
    </row>
    <row r="260" s="2" customFormat="1" ht="37.8" customHeight="1">
      <c r="A260" s="39"/>
      <c r="B260" s="159"/>
      <c r="C260" s="229" t="s">
        <v>403</v>
      </c>
      <c r="D260" s="229" t="s">
        <v>294</v>
      </c>
      <c r="E260" s="230" t="s">
        <v>404</v>
      </c>
      <c r="F260" s="231" t="s">
        <v>405</v>
      </c>
      <c r="G260" s="232" t="s">
        <v>319</v>
      </c>
      <c r="H260" s="233">
        <v>15</v>
      </c>
      <c r="I260" s="234"/>
      <c r="J260" s="233">
        <f>ROUND(I260*H260,3)</f>
        <v>0</v>
      </c>
      <c r="K260" s="235"/>
      <c r="L260" s="236"/>
      <c r="M260" s="237" t="s">
        <v>1</v>
      </c>
      <c r="N260" s="238" t="s">
        <v>44</v>
      </c>
      <c r="O260" s="78"/>
      <c r="P260" s="200">
        <f>O260*H260</f>
        <v>0</v>
      </c>
      <c r="Q260" s="200">
        <v>0.119</v>
      </c>
      <c r="R260" s="200">
        <f>Q260*H260</f>
        <v>1.7849999999999999</v>
      </c>
      <c r="S260" s="200">
        <v>0</v>
      </c>
      <c r="T260" s="20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02" t="s">
        <v>184</v>
      </c>
      <c r="AT260" s="202" t="s">
        <v>294</v>
      </c>
      <c r="AU260" s="202" t="s">
        <v>119</v>
      </c>
      <c r="AY260" s="18" t="s">
        <v>140</v>
      </c>
      <c r="BE260" s="123">
        <f>IF(N260="základná",J260,0)</f>
        <v>0</v>
      </c>
      <c r="BF260" s="123">
        <f>IF(N260="znížená",J260,0)</f>
        <v>0</v>
      </c>
      <c r="BG260" s="123">
        <f>IF(N260="zákl. prenesená",J260,0)</f>
        <v>0</v>
      </c>
      <c r="BH260" s="123">
        <f>IF(N260="zníž. prenesená",J260,0)</f>
        <v>0</v>
      </c>
      <c r="BI260" s="123">
        <f>IF(N260="nulová",J260,0)</f>
        <v>0</v>
      </c>
      <c r="BJ260" s="18" t="s">
        <v>119</v>
      </c>
      <c r="BK260" s="203">
        <f>ROUND(I260*H260,3)</f>
        <v>0</v>
      </c>
      <c r="BL260" s="18" t="s">
        <v>146</v>
      </c>
      <c r="BM260" s="202" t="s">
        <v>406</v>
      </c>
    </row>
    <row r="261" s="2" customFormat="1" ht="14.4" customHeight="1">
      <c r="A261" s="39"/>
      <c r="B261" s="159"/>
      <c r="C261" s="191" t="s">
        <v>407</v>
      </c>
      <c r="D261" s="191" t="s">
        <v>142</v>
      </c>
      <c r="E261" s="192" t="s">
        <v>408</v>
      </c>
      <c r="F261" s="193" t="s">
        <v>409</v>
      </c>
      <c r="G261" s="194" t="s">
        <v>202</v>
      </c>
      <c r="H261" s="195">
        <v>82.879999999999995</v>
      </c>
      <c r="I261" s="196"/>
      <c r="J261" s="195">
        <f>ROUND(I261*H261,3)</f>
        <v>0</v>
      </c>
      <c r="K261" s="197"/>
      <c r="L261" s="40"/>
      <c r="M261" s="198" t="s">
        <v>1</v>
      </c>
      <c r="N261" s="199" t="s">
        <v>44</v>
      </c>
      <c r="O261" s="78"/>
      <c r="P261" s="200">
        <f>O261*H261</f>
        <v>0</v>
      </c>
      <c r="Q261" s="200">
        <v>0</v>
      </c>
      <c r="R261" s="200">
        <f>Q261*H261</f>
        <v>0</v>
      </c>
      <c r="S261" s="200">
        <v>0</v>
      </c>
      <c r="T261" s="20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2" t="s">
        <v>146</v>
      </c>
      <c r="AT261" s="202" t="s">
        <v>142</v>
      </c>
      <c r="AU261" s="202" t="s">
        <v>119</v>
      </c>
      <c r="AY261" s="18" t="s">
        <v>140</v>
      </c>
      <c r="BE261" s="123">
        <f>IF(N261="základná",J261,0)</f>
        <v>0</v>
      </c>
      <c r="BF261" s="123">
        <f>IF(N261="znížená",J261,0)</f>
        <v>0</v>
      </c>
      <c r="BG261" s="123">
        <f>IF(N261="zákl. prenesená",J261,0)</f>
        <v>0</v>
      </c>
      <c r="BH261" s="123">
        <f>IF(N261="zníž. prenesená",J261,0)</f>
        <v>0</v>
      </c>
      <c r="BI261" s="123">
        <f>IF(N261="nulová",J261,0)</f>
        <v>0</v>
      </c>
      <c r="BJ261" s="18" t="s">
        <v>119</v>
      </c>
      <c r="BK261" s="203">
        <f>ROUND(I261*H261,3)</f>
        <v>0</v>
      </c>
      <c r="BL261" s="18" t="s">
        <v>146</v>
      </c>
      <c r="BM261" s="202" t="s">
        <v>410</v>
      </c>
    </row>
    <row r="262" s="2" customFormat="1" ht="24.15" customHeight="1">
      <c r="A262" s="39"/>
      <c r="B262" s="159"/>
      <c r="C262" s="191" t="s">
        <v>411</v>
      </c>
      <c r="D262" s="191" t="s">
        <v>142</v>
      </c>
      <c r="E262" s="192" t="s">
        <v>412</v>
      </c>
      <c r="F262" s="193" t="s">
        <v>413</v>
      </c>
      <c r="G262" s="194" t="s">
        <v>202</v>
      </c>
      <c r="H262" s="195">
        <v>1567.1500000000001</v>
      </c>
      <c r="I262" s="196"/>
      <c r="J262" s="195">
        <f>ROUND(I262*H262,3)</f>
        <v>0</v>
      </c>
      <c r="K262" s="197"/>
      <c r="L262" s="40"/>
      <c r="M262" s="198" t="s">
        <v>1</v>
      </c>
      <c r="N262" s="199" t="s">
        <v>44</v>
      </c>
      <c r="O262" s="78"/>
      <c r="P262" s="200">
        <f>O262*H262</f>
        <v>0</v>
      </c>
      <c r="Q262" s="200">
        <v>0</v>
      </c>
      <c r="R262" s="200">
        <f>Q262*H262</f>
        <v>0</v>
      </c>
      <c r="S262" s="200">
        <v>0</v>
      </c>
      <c r="T262" s="20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2" t="s">
        <v>146</v>
      </c>
      <c r="AT262" s="202" t="s">
        <v>142</v>
      </c>
      <c r="AU262" s="202" t="s">
        <v>119</v>
      </c>
      <c r="AY262" s="18" t="s">
        <v>140</v>
      </c>
      <c r="BE262" s="123">
        <f>IF(N262="základná",J262,0)</f>
        <v>0</v>
      </c>
      <c r="BF262" s="123">
        <f>IF(N262="znížená",J262,0)</f>
        <v>0</v>
      </c>
      <c r="BG262" s="123">
        <f>IF(N262="zákl. prenesená",J262,0)</f>
        <v>0</v>
      </c>
      <c r="BH262" s="123">
        <f>IF(N262="zníž. prenesená",J262,0)</f>
        <v>0</v>
      </c>
      <c r="BI262" s="123">
        <f>IF(N262="nulová",J262,0)</f>
        <v>0</v>
      </c>
      <c r="BJ262" s="18" t="s">
        <v>119</v>
      </c>
      <c r="BK262" s="203">
        <f>ROUND(I262*H262,3)</f>
        <v>0</v>
      </c>
      <c r="BL262" s="18" t="s">
        <v>146</v>
      </c>
      <c r="BM262" s="202" t="s">
        <v>414</v>
      </c>
    </row>
    <row r="263" s="13" customFormat="1">
      <c r="A263" s="13"/>
      <c r="B263" s="204"/>
      <c r="C263" s="13"/>
      <c r="D263" s="205" t="s">
        <v>148</v>
      </c>
      <c r="E263" s="206" t="s">
        <v>1</v>
      </c>
      <c r="F263" s="207" t="s">
        <v>415</v>
      </c>
      <c r="G263" s="13"/>
      <c r="H263" s="208">
        <v>1567.1500000000001</v>
      </c>
      <c r="I263" s="209"/>
      <c r="J263" s="13"/>
      <c r="K263" s="13"/>
      <c r="L263" s="204"/>
      <c r="M263" s="210"/>
      <c r="N263" s="211"/>
      <c r="O263" s="211"/>
      <c r="P263" s="211"/>
      <c r="Q263" s="211"/>
      <c r="R263" s="211"/>
      <c r="S263" s="211"/>
      <c r="T263" s="21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06" t="s">
        <v>148</v>
      </c>
      <c r="AU263" s="206" t="s">
        <v>119</v>
      </c>
      <c r="AV263" s="13" t="s">
        <v>119</v>
      </c>
      <c r="AW263" s="13" t="s">
        <v>32</v>
      </c>
      <c r="AX263" s="13" t="s">
        <v>83</v>
      </c>
      <c r="AY263" s="206" t="s">
        <v>140</v>
      </c>
    </row>
    <row r="264" s="2" customFormat="1" ht="24.15" customHeight="1">
      <c r="A264" s="39"/>
      <c r="B264" s="159"/>
      <c r="C264" s="191" t="s">
        <v>416</v>
      </c>
      <c r="D264" s="191" t="s">
        <v>142</v>
      </c>
      <c r="E264" s="192" t="s">
        <v>417</v>
      </c>
      <c r="F264" s="193" t="s">
        <v>418</v>
      </c>
      <c r="G264" s="194" t="s">
        <v>202</v>
      </c>
      <c r="H264" s="195">
        <v>82.879999999999995</v>
      </c>
      <c r="I264" s="196"/>
      <c r="J264" s="195">
        <f>ROUND(I264*H264,3)</f>
        <v>0</v>
      </c>
      <c r="K264" s="197"/>
      <c r="L264" s="40"/>
      <c r="M264" s="198" t="s">
        <v>1</v>
      </c>
      <c r="N264" s="199" t="s">
        <v>44</v>
      </c>
      <c r="O264" s="78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2" t="s">
        <v>146</v>
      </c>
      <c r="AT264" s="202" t="s">
        <v>142</v>
      </c>
      <c r="AU264" s="202" t="s">
        <v>119</v>
      </c>
      <c r="AY264" s="18" t="s">
        <v>140</v>
      </c>
      <c r="BE264" s="123">
        <f>IF(N264="základná",J264,0)</f>
        <v>0</v>
      </c>
      <c r="BF264" s="123">
        <f>IF(N264="znížená",J264,0)</f>
        <v>0</v>
      </c>
      <c r="BG264" s="123">
        <f>IF(N264="zákl. prenesená",J264,0)</f>
        <v>0</v>
      </c>
      <c r="BH264" s="123">
        <f>IF(N264="zníž. prenesená",J264,0)</f>
        <v>0</v>
      </c>
      <c r="BI264" s="123">
        <f>IF(N264="nulová",J264,0)</f>
        <v>0</v>
      </c>
      <c r="BJ264" s="18" t="s">
        <v>119</v>
      </c>
      <c r="BK264" s="203">
        <f>ROUND(I264*H264,3)</f>
        <v>0</v>
      </c>
      <c r="BL264" s="18" t="s">
        <v>146</v>
      </c>
      <c r="BM264" s="202" t="s">
        <v>419</v>
      </c>
    </row>
    <row r="265" s="12" customFormat="1" ht="22.8" customHeight="1">
      <c r="A265" s="12"/>
      <c r="B265" s="178"/>
      <c r="C265" s="12"/>
      <c r="D265" s="179" t="s">
        <v>77</v>
      </c>
      <c r="E265" s="189" t="s">
        <v>420</v>
      </c>
      <c r="F265" s="189" t="s">
        <v>421</v>
      </c>
      <c r="G265" s="12"/>
      <c r="H265" s="12"/>
      <c r="I265" s="181"/>
      <c r="J265" s="190">
        <f>BK265</f>
        <v>0</v>
      </c>
      <c r="K265" s="12"/>
      <c r="L265" s="178"/>
      <c r="M265" s="183"/>
      <c r="N265" s="184"/>
      <c r="O265" s="184"/>
      <c r="P265" s="185">
        <f>SUM(P266:P268)</f>
        <v>0</v>
      </c>
      <c r="Q265" s="184"/>
      <c r="R265" s="185">
        <f>SUM(R266:R268)</f>
        <v>0</v>
      </c>
      <c r="S265" s="184"/>
      <c r="T265" s="186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79" t="s">
        <v>83</v>
      </c>
      <c r="AT265" s="187" t="s">
        <v>77</v>
      </c>
      <c r="AU265" s="187" t="s">
        <v>83</v>
      </c>
      <c r="AY265" s="179" t="s">
        <v>140</v>
      </c>
      <c r="BK265" s="188">
        <f>SUM(BK266:BK268)</f>
        <v>0</v>
      </c>
    </row>
    <row r="266" s="2" customFormat="1" ht="24.15" customHeight="1">
      <c r="A266" s="39"/>
      <c r="B266" s="159"/>
      <c r="C266" s="191" t="s">
        <v>422</v>
      </c>
      <c r="D266" s="191" t="s">
        <v>142</v>
      </c>
      <c r="E266" s="192" t="s">
        <v>423</v>
      </c>
      <c r="F266" s="193" t="s">
        <v>424</v>
      </c>
      <c r="G266" s="194" t="s">
        <v>202</v>
      </c>
      <c r="H266" s="195">
        <v>47.497</v>
      </c>
      <c r="I266" s="196"/>
      <c r="J266" s="195">
        <f>ROUND(I266*H266,3)</f>
        <v>0</v>
      </c>
      <c r="K266" s="197"/>
      <c r="L266" s="40"/>
      <c r="M266" s="198" t="s">
        <v>1</v>
      </c>
      <c r="N266" s="199" t="s">
        <v>44</v>
      </c>
      <c r="O266" s="78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02" t="s">
        <v>146</v>
      </c>
      <c r="AT266" s="202" t="s">
        <v>142</v>
      </c>
      <c r="AU266" s="202" t="s">
        <v>119</v>
      </c>
      <c r="AY266" s="18" t="s">
        <v>140</v>
      </c>
      <c r="BE266" s="123">
        <f>IF(N266="základná",J266,0)</f>
        <v>0</v>
      </c>
      <c r="BF266" s="123">
        <f>IF(N266="znížená",J266,0)</f>
        <v>0</v>
      </c>
      <c r="BG266" s="123">
        <f>IF(N266="zákl. prenesená",J266,0)</f>
        <v>0</v>
      </c>
      <c r="BH266" s="123">
        <f>IF(N266="zníž. prenesená",J266,0)</f>
        <v>0</v>
      </c>
      <c r="BI266" s="123">
        <f>IF(N266="nulová",J266,0)</f>
        <v>0</v>
      </c>
      <c r="BJ266" s="18" t="s">
        <v>119</v>
      </c>
      <c r="BK266" s="203">
        <f>ROUND(I266*H266,3)</f>
        <v>0</v>
      </c>
      <c r="BL266" s="18" t="s">
        <v>146</v>
      </c>
      <c r="BM266" s="202" t="s">
        <v>425</v>
      </c>
    </row>
    <row r="267" s="13" customFormat="1">
      <c r="A267" s="13"/>
      <c r="B267" s="204"/>
      <c r="C267" s="13"/>
      <c r="D267" s="205" t="s">
        <v>148</v>
      </c>
      <c r="E267" s="206" t="s">
        <v>1</v>
      </c>
      <c r="F267" s="207" t="s">
        <v>426</v>
      </c>
      <c r="G267" s="13"/>
      <c r="H267" s="208">
        <v>47.497</v>
      </c>
      <c r="I267" s="209"/>
      <c r="J267" s="13"/>
      <c r="K267" s="13"/>
      <c r="L267" s="204"/>
      <c r="M267" s="210"/>
      <c r="N267" s="211"/>
      <c r="O267" s="211"/>
      <c r="P267" s="211"/>
      <c r="Q267" s="211"/>
      <c r="R267" s="211"/>
      <c r="S267" s="211"/>
      <c r="T267" s="21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6" t="s">
        <v>148</v>
      </c>
      <c r="AU267" s="206" t="s">
        <v>119</v>
      </c>
      <c r="AV267" s="13" t="s">
        <v>119</v>
      </c>
      <c r="AW267" s="13" t="s">
        <v>32</v>
      </c>
      <c r="AX267" s="13" t="s">
        <v>83</v>
      </c>
      <c r="AY267" s="206" t="s">
        <v>140</v>
      </c>
    </row>
    <row r="268" s="2" customFormat="1" ht="24.15" customHeight="1">
      <c r="A268" s="39"/>
      <c r="B268" s="159"/>
      <c r="C268" s="191" t="s">
        <v>427</v>
      </c>
      <c r="D268" s="191" t="s">
        <v>142</v>
      </c>
      <c r="E268" s="192" t="s">
        <v>428</v>
      </c>
      <c r="F268" s="193" t="s">
        <v>429</v>
      </c>
      <c r="G268" s="194" t="s">
        <v>202</v>
      </c>
      <c r="H268" s="195">
        <v>1111.2070000000001</v>
      </c>
      <c r="I268" s="196"/>
      <c r="J268" s="195">
        <f>ROUND(I268*H268,3)</f>
        <v>0</v>
      </c>
      <c r="K268" s="197"/>
      <c r="L268" s="40"/>
      <c r="M268" s="198" t="s">
        <v>1</v>
      </c>
      <c r="N268" s="199" t="s">
        <v>44</v>
      </c>
      <c r="O268" s="78"/>
      <c r="P268" s="200">
        <f>O268*H268</f>
        <v>0</v>
      </c>
      <c r="Q268" s="200">
        <v>0</v>
      </c>
      <c r="R268" s="200">
        <f>Q268*H268</f>
        <v>0</v>
      </c>
      <c r="S268" s="200">
        <v>0</v>
      </c>
      <c r="T268" s="20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02" t="s">
        <v>146</v>
      </c>
      <c r="AT268" s="202" t="s">
        <v>142</v>
      </c>
      <c r="AU268" s="202" t="s">
        <v>119</v>
      </c>
      <c r="AY268" s="18" t="s">
        <v>140</v>
      </c>
      <c r="BE268" s="123">
        <f>IF(N268="základná",J268,0)</f>
        <v>0</v>
      </c>
      <c r="BF268" s="123">
        <f>IF(N268="znížená",J268,0)</f>
        <v>0</v>
      </c>
      <c r="BG268" s="123">
        <f>IF(N268="zákl. prenesená",J268,0)</f>
        <v>0</v>
      </c>
      <c r="BH268" s="123">
        <f>IF(N268="zníž. prenesená",J268,0)</f>
        <v>0</v>
      </c>
      <c r="BI268" s="123">
        <f>IF(N268="nulová",J268,0)</f>
        <v>0</v>
      </c>
      <c r="BJ268" s="18" t="s">
        <v>119</v>
      </c>
      <c r="BK268" s="203">
        <f>ROUND(I268*H268,3)</f>
        <v>0</v>
      </c>
      <c r="BL268" s="18" t="s">
        <v>146</v>
      </c>
      <c r="BM268" s="202" t="s">
        <v>430</v>
      </c>
    </row>
    <row r="269" s="12" customFormat="1" ht="25.92" customHeight="1">
      <c r="A269" s="12"/>
      <c r="B269" s="178"/>
      <c r="C269" s="12"/>
      <c r="D269" s="179" t="s">
        <v>77</v>
      </c>
      <c r="E269" s="180" t="s">
        <v>431</v>
      </c>
      <c r="F269" s="180" t="s">
        <v>432</v>
      </c>
      <c r="G269" s="12"/>
      <c r="H269" s="12"/>
      <c r="I269" s="181"/>
      <c r="J269" s="182">
        <f>BK269</f>
        <v>0</v>
      </c>
      <c r="K269" s="12"/>
      <c r="L269" s="178"/>
      <c r="M269" s="183"/>
      <c r="N269" s="184"/>
      <c r="O269" s="184"/>
      <c r="P269" s="185">
        <f>P270+P276+P282</f>
        <v>0</v>
      </c>
      <c r="Q269" s="184"/>
      <c r="R269" s="185">
        <f>R270+R276+R282</f>
        <v>7.1745929999999998</v>
      </c>
      <c r="S269" s="184"/>
      <c r="T269" s="186">
        <f>T270+T276+T282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79" t="s">
        <v>119</v>
      </c>
      <c r="AT269" s="187" t="s">
        <v>77</v>
      </c>
      <c r="AU269" s="187" t="s">
        <v>78</v>
      </c>
      <c r="AY269" s="179" t="s">
        <v>140</v>
      </c>
      <c r="BK269" s="188">
        <f>BK270+BK276+BK282</f>
        <v>0</v>
      </c>
    </row>
    <row r="270" s="12" customFormat="1" ht="22.8" customHeight="1">
      <c r="A270" s="12"/>
      <c r="B270" s="178"/>
      <c r="C270" s="12"/>
      <c r="D270" s="179" t="s">
        <v>77</v>
      </c>
      <c r="E270" s="189" t="s">
        <v>433</v>
      </c>
      <c r="F270" s="189" t="s">
        <v>434</v>
      </c>
      <c r="G270" s="12"/>
      <c r="H270" s="12"/>
      <c r="I270" s="181"/>
      <c r="J270" s="190">
        <f>BK270</f>
        <v>0</v>
      </c>
      <c r="K270" s="12"/>
      <c r="L270" s="178"/>
      <c r="M270" s="183"/>
      <c r="N270" s="184"/>
      <c r="O270" s="184"/>
      <c r="P270" s="185">
        <f>SUM(P271:P275)</f>
        <v>0</v>
      </c>
      <c r="Q270" s="184"/>
      <c r="R270" s="185">
        <f>SUM(R271:R275)</f>
        <v>3.5525480000000003</v>
      </c>
      <c r="S270" s="184"/>
      <c r="T270" s="186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79" t="s">
        <v>119</v>
      </c>
      <c r="AT270" s="187" t="s">
        <v>77</v>
      </c>
      <c r="AU270" s="187" t="s">
        <v>83</v>
      </c>
      <c r="AY270" s="179" t="s">
        <v>140</v>
      </c>
      <c r="BK270" s="188">
        <f>SUM(BK271:BK275)</f>
        <v>0</v>
      </c>
    </row>
    <row r="271" s="2" customFormat="1" ht="24.15" customHeight="1">
      <c r="A271" s="39"/>
      <c r="B271" s="159"/>
      <c r="C271" s="191" t="s">
        <v>435</v>
      </c>
      <c r="D271" s="191" t="s">
        <v>142</v>
      </c>
      <c r="E271" s="192" t="s">
        <v>436</v>
      </c>
      <c r="F271" s="193" t="s">
        <v>437</v>
      </c>
      <c r="G271" s="194" t="s">
        <v>152</v>
      </c>
      <c r="H271" s="195">
        <v>11</v>
      </c>
      <c r="I271" s="196"/>
      <c r="J271" s="195">
        <f>ROUND(I271*H271,3)</f>
        <v>0</v>
      </c>
      <c r="K271" s="197"/>
      <c r="L271" s="40"/>
      <c r="M271" s="198" t="s">
        <v>1</v>
      </c>
      <c r="N271" s="199" t="s">
        <v>44</v>
      </c>
      <c r="O271" s="78"/>
      <c r="P271" s="200">
        <f>O271*H271</f>
        <v>0</v>
      </c>
      <c r="Q271" s="200">
        <v>0.00172</v>
      </c>
      <c r="R271" s="200">
        <f>Q271*H271</f>
        <v>0.018919999999999999</v>
      </c>
      <c r="S271" s="200">
        <v>0</v>
      </c>
      <c r="T271" s="20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02" t="s">
        <v>225</v>
      </c>
      <c r="AT271" s="202" t="s">
        <v>142</v>
      </c>
      <c r="AU271" s="202" t="s">
        <v>119</v>
      </c>
      <c r="AY271" s="18" t="s">
        <v>140</v>
      </c>
      <c r="BE271" s="123">
        <f>IF(N271="základná",J271,0)</f>
        <v>0</v>
      </c>
      <c r="BF271" s="123">
        <f>IF(N271="znížená",J271,0)</f>
        <v>0</v>
      </c>
      <c r="BG271" s="123">
        <f>IF(N271="zákl. prenesená",J271,0)</f>
        <v>0</v>
      </c>
      <c r="BH271" s="123">
        <f>IF(N271="zníž. prenesená",J271,0)</f>
        <v>0</v>
      </c>
      <c r="BI271" s="123">
        <f>IF(N271="nulová",J271,0)</f>
        <v>0</v>
      </c>
      <c r="BJ271" s="18" t="s">
        <v>119</v>
      </c>
      <c r="BK271" s="203">
        <f>ROUND(I271*H271,3)</f>
        <v>0</v>
      </c>
      <c r="BL271" s="18" t="s">
        <v>225</v>
      </c>
      <c r="BM271" s="202" t="s">
        <v>438</v>
      </c>
    </row>
    <row r="272" s="13" customFormat="1">
      <c r="A272" s="13"/>
      <c r="B272" s="204"/>
      <c r="C272" s="13"/>
      <c r="D272" s="205" t="s">
        <v>148</v>
      </c>
      <c r="E272" s="206" t="s">
        <v>1</v>
      </c>
      <c r="F272" s="207" t="s">
        <v>439</v>
      </c>
      <c r="G272" s="13"/>
      <c r="H272" s="208">
        <v>11</v>
      </c>
      <c r="I272" s="209"/>
      <c r="J272" s="13"/>
      <c r="K272" s="13"/>
      <c r="L272" s="204"/>
      <c r="M272" s="210"/>
      <c r="N272" s="211"/>
      <c r="O272" s="211"/>
      <c r="P272" s="211"/>
      <c r="Q272" s="211"/>
      <c r="R272" s="211"/>
      <c r="S272" s="211"/>
      <c r="T272" s="21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6" t="s">
        <v>148</v>
      </c>
      <c r="AU272" s="206" t="s">
        <v>119</v>
      </c>
      <c r="AV272" s="13" t="s">
        <v>119</v>
      </c>
      <c r="AW272" s="13" t="s">
        <v>32</v>
      </c>
      <c r="AX272" s="13" t="s">
        <v>83</v>
      </c>
      <c r="AY272" s="206" t="s">
        <v>140</v>
      </c>
    </row>
    <row r="273" s="2" customFormat="1" ht="24.15" customHeight="1">
      <c r="A273" s="39"/>
      <c r="B273" s="159"/>
      <c r="C273" s="229" t="s">
        <v>440</v>
      </c>
      <c r="D273" s="229" t="s">
        <v>294</v>
      </c>
      <c r="E273" s="230" t="s">
        <v>441</v>
      </c>
      <c r="F273" s="231" t="s">
        <v>442</v>
      </c>
      <c r="G273" s="232" t="s">
        <v>443</v>
      </c>
      <c r="H273" s="233">
        <v>294.46899999999999</v>
      </c>
      <c r="I273" s="234"/>
      <c r="J273" s="233">
        <f>ROUND(I273*H273,3)</f>
        <v>0</v>
      </c>
      <c r="K273" s="235"/>
      <c r="L273" s="236"/>
      <c r="M273" s="237" t="s">
        <v>1</v>
      </c>
      <c r="N273" s="238" t="s">
        <v>44</v>
      </c>
      <c r="O273" s="78"/>
      <c r="P273" s="200">
        <f>O273*H273</f>
        <v>0</v>
      </c>
      <c r="Q273" s="200">
        <v>0.012</v>
      </c>
      <c r="R273" s="200">
        <f>Q273*H273</f>
        <v>3.5336280000000002</v>
      </c>
      <c r="S273" s="200">
        <v>0</v>
      </c>
      <c r="T273" s="20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02" t="s">
        <v>316</v>
      </c>
      <c r="AT273" s="202" t="s">
        <v>294</v>
      </c>
      <c r="AU273" s="202" t="s">
        <v>119</v>
      </c>
      <c r="AY273" s="18" t="s">
        <v>140</v>
      </c>
      <c r="BE273" s="123">
        <f>IF(N273="základná",J273,0)</f>
        <v>0</v>
      </c>
      <c r="BF273" s="123">
        <f>IF(N273="znížená",J273,0)</f>
        <v>0</v>
      </c>
      <c r="BG273" s="123">
        <f>IF(N273="zákl. prenesená",J273,0)</f>
        <v>0</v>
      </c>
      <c r="BH273" s="123">
        <f>IF(N273="zníž. prenesená",J273,0)</f>
        <v>0</v>
      </c>
      <c r="BI273" s="123">
        <f>IF(N273="nulová",J273,0)</f>
        <v>0</v>
      </c>
      <c r="BJ273" s="18" t="s">
        <v>119</v>
      </c>
      <c r="BK273" s="203">
        <f>ROUND(I273*H273,3)</f>
        <v>0</v>
      </c>
      <c r="BL273" s="18" t="s">
        <v>225</v>
      </c>
      <c r="BM273" s="202" t="s">
        <v>444</v>
      </c>
    </row>
    <row r="274" s="13" customFormat="1">
      <c r="A274" s="13"/>
      <c r="B274" s="204"/>
      <c r="C274" s="13"/>
      <c r="D274" s="205" t="s">
        <v>148</v>
      </c>
      <c r="E274" s="206" t="s">
        <v>1</v>
      </c>
      <c r="F274" s="207" t="s">
        <v>445</v>
      </c>
      <c r="G274" s="13"/>
      <c r="H274" s="208">
        <v>294.46899999999999</v>
      </c>
      <c r="I274" s="209"/>
      <c r="J274" s="13"/>
      <c r="K274" s="13"/>
      <c r="L274" s="204"/>
      <c r="M274" s="210"/>
      <c r="N274" s="211"/>
      <c r="O274" s="211"/>
      <c r="P274" s="211"/>
      <c r="Q274" s="211"/>
      <c r="R274" s="211"/>
      <c r="S274" s="211"/>
      <c r="T274" s="21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06" t="s">
        <v>148</v>
      </c>
      <c r="AU274" s="206" t="s">
        <v>119</v>
      </c>
      <c r="AV274" s="13" t="s">
        <v>119</v>
      </c>
      <c r="AW274" s="13" t="s">
        <v>32</v>
      </c>
      <c r="AX274" s="13" t="s">
        <v>83</v>
      </c>
      <c r="AY274" s="206" t="s">
        <v>140</v>
      </c>
    </row>
    <row r="275" s="2" customFormat="1" ht="24.15" customHeight="1">
      <c r="A275" s="39"/>
      <c r="B275" s="159"/>
      <c r="C275" s="191" t="s">
        <v>446</v>
      </c>
      <c r="D275" s="191" t="s">
        <v>142</v>
      </c>
      <c r="E275" s="192" t="s">
        <v>447</v>
      </c>
      <c r="F275" s="193" t="s">
        <v>448</v>
      </c>
      <c r="G275" s="194" t="s">
        <v>202</v>
      </c>
      <c r="H275" s="195">
        <v>3.5529999999999999</v>
      </c>
      <c r="I275" s="196"/>
      <c r="J275" s="195">
        <f>ROUND(I275*H275,3)</f>
        <v>0</v>
      </c>
      <c r="K275" s="197"/>
      <c r="L275" s="40"/>
      <c r="M275" s="198" t="s">
        <v>1</v>
      </c>
      <c r="N275" s="199" t="s">
        <v>44</v>
      </c>
      <c r="O275" s="78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02" t="s">
        <v>225</v>
      </c>
      <c r="AT275" s="202" t="s">
        <v>142</v>
      </c>
      <c r="AU275" s="202" t="s">
        <v>119</v>
      </c>
      <c r="AY275" s="18" t="s">
        <v>140</v>
      </c>
      <c r="BE275" s="123">
        <f>IF(N275="základná",J275,0)</f>
        <v>0</v>
      </c>
      <c r="BF275" s="123">
        <f>IF(N275="znížená",J275,0)</f>
        <v>0</v>
      </c>
      <c r="BG275" s="123">
        <f>IF(N275="zákl. prenesená",J275,0)</f>
        <v>0</v>
      </c>
      <c r="BH275" s="123">
        <f>IF(N275="zníž. prenesená",J275,0)</f>
        <v>0</v>
      </c>
      <c r="BI275" s="123">
        <f>IF(N275="nulová",J275,0)</f>
        <v>0</v>
      </c>
      <c r="BJ275" s="18" t="s">
        <v>119</v>
      </c>
      <c r="BK275" s="203">
        <f>ROUND(I275*H275,3)</f>
        <v>0</v>
      </c>
      <c r="BL275" s="18" t="s">
        <v>225</v>
      </c>
      <c r="BM275" s="202" t="s">
        <v>449</v>
      </c>
    </row>
    <row r="276" s="12" customFormat="1" ht="22.8" customHeight="1">
      <c r="A276" s="12"/>
      <c r="B276" s="178"/>
      <c r="C276" s="12"/>
      <c r="D276" s="179" t="s">
        <v>77</v>
      </c>
      <c r="E276" s="189" t="s">
        <v>450</v>
      </c>
      <c r="F276" s="189" t="s">
        <v>451</v>
      </c>
      <c r="G276" s="12"/>
      <c r="H276" s="12"/>
      <c r="I276" s="181"/>
      <c r="J276" s="190">
        <f>BK276</f>
        <v>0</v>
      </c>
      <c r="K276" s="12"/>
      <c r="L276" s="178"/>
      <c r="M276" s="183"/>
      <c r="N276" s="184"/>
      <c r="O276" s="184"/>
      <c r="P276" s="185">
        <f>SUM(P277:P281)</f>
        <v>0</v>
      </c>
      <c r="Q276" s="184"/>
      <c r="R276" s="185">
        <f>SUM(R277:R281)</f>
        <v>2.4375450000000001</v>
      </c>
      <c r="S276" s="184"/>
      <c r="T276" s="186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79" t="s">
        <v>119</v>
      </c>
      <c r="AT276" s="187" t="s">
        <v>77</v>
      </c>
      <c r="AU276" s="187" t="s">
        <v>83</v>
      </c>
      <c r="AY276" s="179" t="s">
        <v>140</v>
      </c>
      <c r="BK276" s="188">
        <f>SUM(BK277:BK281)</f>
        <v>0</v>
      </c>
    </row>
    <row r="277" s="2" customFormat="1" ht="24.15" customHeight="1">
      <c r="A277" s="39"/>
      <c r="B277" s="159"/>
      <c r="C277" s="191" t="s">
        <v>452</v>
      </c>
      <c r="D277" s="191" t="s">
        <v>142</v>
      </c>
      <c r="E277" s="192" t="s">
        <v>453</v>
      </c>
      <c r="F277" s="193" t="s">
        <v>454</v>
      </c>
      <c r="G277" s="194" t="s">
        <v>145</v>
      </c>
      <c r="H277" s="195">
        <v>12.1</v>
      </c>
      <c r="I277" s="196"/>
      <c r="J277" s="195">
        <f>ROUND(I277*H277,3)</f>
        <v>0</v>
      </c>
      <c r="K277" s="197"/>
      <c r="L277" s="40"/>
      <c r="M277" s="198" t="s">
        <v>1</v>
      </c>
      <c r="N277" s="199" t="s">
        <v>44</v>
      </c>
      <c r="O277" s="78"/>
      <c r="P277" s="200">
        <f>O277*H277</f>
        <v>0</v>
      </c>
      <c r="Q277" s="200">
        <v>0.11125</v>
      </c>
      <c r="R277" s="200">
        <f>Q277*H277</f>
        <v>1.346125</v>
      </c>
      <c r="S277" s="200">
        <v>0</v>
      </c>
      <c r="T277" s="20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02" t="s">
        <v>225</v>
      </c>
      <c r="AT277" s="202" t="s">
        <v>142</v>
      </c>
      <c r="AU277" s="202" t="s">
        <v>119</v>
      </c>
      <c r="AY277" s="18" t="s">
        <v>140</v>
      </c>
      <c r="BE277" s="123">
        <f>IF(N277="základná",J277,0)</f>
        <v>0</v>
      </c>
      <c r="BF277" s="123">
        <f>IF(N277="znížená",J277,0)</f>
        <v>0</v>
      </c>
      <c r="BG277" s="123">
        <f>IF(N277="zákl. prenesená",J277,0)</f>
        <v>0</v>
      </c>
      <c r="BH277" s="123">
        <f>IF(N277="zníž. prenesená",J277,0)</f>
        <v>0</v>
      </c>
      <c r="BI277" s="123">
        <f>IF(N277="nulová",J277,0)</f>
        <v>0</v>
      </c>
      <c r="BJ277" s="18" t="s">
        <v>119</v>
      </c>
      <c r="BK277" s="203">
        <f>ROUND(I277*H277,3)</f>
        <v>0</v>
      </c>
      <c r="BL277" s="18" t="s">
        <v>225</v>
      </c>
      <c r="BM277" s="202" t="s">
        <v>455</v>
      </c>
    </row>
    <row r="278" s="13" customFormat="1">
      <c r="A278" s="13"/>
      <c r="B278" s="204"/>
      <c r="C278" s="13"/>
      <c r="D278" s="205" t="s">
        <v>148</v>
      </c>
      <c r="E278" s="206" t="s">
        <v>1</v>
      </c>
      <c r="F278" s="207" t="s">
        <v>456</v>
      </c>
      <c r="G278" s="13"/>
      <c r="H278" s="208">
        <v>12.1</v>
      </c>
      <c r="I278" s="209"/>
      <c r="J278" s="13"/>
      <c r="K278" s="13"/>
      <c r="L278" s="204"/>
      <c r="M278" s="210"/>
      <c r="N278" s="211"/>
      <c r="O278" s="211"/>
      <c r="P278" s="211"/>
      <c r="Q278" s="211"/>
      <c r="R278" s="211"/>
      <c r="S278" s="211"/>
      <c r="T278" s="21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06" t="s">
        <v>148</v>
      </c>
      <c r="AU278" s="206" t="s">
        <v>119</v>
      </c>
      <c r="AV278" s="13" t="s">
        <v>119</v>
      </c>
      <c r="AW278" s="13" t="s">
        <v>32</v>
      </c>
      <c r="AX278" s="13" t="s">
        <v>83</v>
      </c>
      <c r="AY278" s="206" t="s">
        <v>140</v>
      </c>
    </row>
    <row r="279" s="2" customFormat="1" ht="24.15" customHeight="1">
      <c r="A279" s="39"/>
      <c r="B279" s="159"/>
      <c r="C279" s="229" t="s">
        <v>457</v>
      </c>
      <c r="D279" s="229" t="s">
        <v>294</v>
      </c>
      <c r="E279" s="230" t="s">
        <v>458</v>
      </c>
      <c r="F279" s="231" t="s">
        <v>459</v>
      </c>
      <c r="G279" s="232" t="s">
        <v>145</v>
      </c>
      <c r="H279" s="233">
        <v>13.310000000000001</v>
      </c>
      <c r="I279" s="234"/>
      <c r="J279" s="233">
        <f>ROUND(I279*H279,3)</f>
        <v>0</v>
      </c>
      <c r="K279" s="235"/>
      <c r="L279" s="236"/>
      <c r="M279" s="237" t="s">
        <v>1</v>
      </c>
      <c r="N279" s="238" t="s">
        <v>44</v>
      </c>
      <c r="O279" s="78"/>
      <c r="P279" s="200">
        <f>O279*H279</f>
        <v>0</v>
      </c>
      <c r="Q279" s="200">
        <v>0.082000000000000003</v>
      </c>
      <c r="R279" s="200">
        <f>Q279*H279</f>
        <v>1.0914200000000001</v>
      </c>
      <c r="S279" s="200">
        <v>0</v>
      </c>
      <c r="T279" s="20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02" t="s">
        <v>316</v>
      </c>
      <c r="AT279" s="202" t="s">
        <v>294</v>
      </c>
      <c r="AU279" s="202" t="s">
        <v>119</v>
      </c>
      <c r="AY279" s="18" t="s">
        <v>140</v>
      </c>
      <c r="BE279" s="123">
        <f>IF(N279="základná",J279,0)</f>
        <v>0</v>
      </c>
      <c r="BF279" s="123">
        <f>IF(N279="znížená",J279,0)</f>
        <v>0</v>
      </c>
      <c r="BG279" s="123">
        <f>IF(N279="zákl. prenesená",J279,0)</f>
        <v>0</v>
      </c>
      <c r="BH279" s="123">
        <f>IF(N279="zníž. prenesená",J279,0)</f>
        <v>0</v>
      </c>
      <c r="BI279" s="123">
        <f>IF(N279="nulová",J279,0)</f>
        <v>0</v>
      </c>
      <c r="BJ279" s="18" t="s">
        <v>119</v>
      </c>
      <c r="BK279" s="203">
        <f>ROUND(I279*H279,3)</f>
        <v>0</v>
      </c>
      <c r="BL279" s="18" t="s">
        <v>225</v>
      </c>
      <c r="BM279" s="202" t="s">
        <v>460</v>
      </c>
    </row>
    <row r="280" s="13" customFormat="1">
      <c r="A280" s="13"/>
      <c r="B280" s="204"/>
      <c r="C280" s="13"/>
      <c r="D280" s="205" t="s">
        <v>148</v>
      </c>
      <c r="E280" s="13"/>
      <c r="F280" s="207" t="s">
        <v>461</v>
      </c>
      <c r="G280" s="13"/>
      <c r="H280" s="208">
        <v>13.310000000000001</v>
      </c>
      <c r="I280" s="209"/>
      <c r="J280" s="13"/>
      <c r="K280" s="13"/>
      <c r="L280" s="204"/>
      <c r="M280" s="210"/>
      <c r="N280" s="211"/>
      <c r="O280" s="211"/>
      <c r="P280" s="211"/>
      <c r="Q280" s="211"/>
      <c r="R280" s="211"/>
      <c r="S280" s="211"/>
      <c r="T280" s="21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6" t="s">
        <v>148</v>
      </c>
      <c r="AU280" s="206" t="s">
        <v>119</v>
      </c>
      <c r="AV280" s="13" t="s">
        <v>119</v>
      </c>
      <c r="AW280" s="13" t="s">
        <v>3</v>
      </c>
      <c r="AX280" s="13" t="s">
        <v>83</v>
      </c>
      <c r="AY280" s="206" t="s">
        <v>140</v>
      </c>
    </row>
    <row r="281" s="2" customFormat="1" ht="24.15" customHeight="1">
      <c r="A281" s="39"/>
      <c r="B281" s="159"/>
      <c r="C281" s="191" t="s">
        <v>462</v>
      </c>
      <c r="D281" s="191" t="s">
        <v>142</v>
      </c>
      <c r="E281" s="192" t="s">
        <v>463</v>
      </c>
      <c r="F281" s="193" t="s">
        <v>464</v>
      </c>
      <c r="G281" s="194" t="s">
        <v>202</v>
      </c>
      <c r="H281" s="195">
        <v>2.4380000000000002</v>
      </c>
      <c r="I281" s="196"/>
      <c r="J281" s="195">
        <f>ROUND(I281*H281,3)</f>
        <v>0</v>
      </c>
      <c r="K281" s="197"/>
      <c r="L281" s="40"/>
      <c r="M281" s="198" t="s">
        <v>1</v>
      </c>
      <c r="N281" s="199" t="s">
        <v>44</v>
      </c>
      <c r="O281" s="78"/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02" t="s">
        <v>225</v>
      </c>
      <c r="AT281" s="202" t="s">
        <v>142</v>
      </c>
      <c r="AU281" s="202" t="s">
        <v>119</v>
      </c>
      <c r="AY281" s="18" t="s">
        <v>140</v>
      </c>
      <c r="BE281" s="123">
        <f>IF(N281="základná",J281,0)</f>
        <v>0</v>
      </c>
      <c r="BF281" s="123">
        <f>IF(N281="znížená",J281,0)</f>
        <v>0</v>
      </c>
      <c r="BG281" s="123">
        <f>IF(N281="zákl. prenesená",J281,0)</f>
        <v>0</v>
      </c>
      <c r="BH281" s="123">
        <f>IF(N281="zníž. prenesená",J281,0)</f>
        <v>0</v>
      </c>
      <c r="BI281" s="123">
        <f>IF(N281="nulová",J281,0)</f>
        <v>0</v>
      </c>
      <c r="BJ281" s="18" t="s">
        <v>119</v>
      </c>
      <c r="BK281" s="203">
        <f>ROUND(I281*H281,3)</f>
        <v>0</v>
      </c>
      <c r="BL281" s="18" t="s">
        <v>225</v>
      </c>
      <c r="BM281" s="202" t="s">
        <v>465</v>
      </c>
    </row>
    <row r="282" s="12" customFormat="1" ht="22.8" customHeight="1">
      <c r="A282" s="12"/>
      <c r="B282" s="178"/>
      <c r="C282" s="12"/>
      <c r="D282" s="179" t="s">
        <v>77</v>
      </c>
      <c r="E282" s="189" t="s">
        <v>466</v>
      </c>
      <c r="F282" s="189" t="s">
        <v>467</v>
      </c>
      <c r="G282" s="12"/>
      <c r="H282" s="12"/>
      <c r="I282" s="181"/>
      <c r="J282" s="190">
        <f>BK282</f>
        <v>0</v>
      </c>
      <c r="K282" s="12"/>
      <c r="L282" s="178"/>
      <c r="M282" s="183"/>
      <c r="N282" s="184"/>
      <c r="O282" s="184"/>
      <c r="P282" s="185">
        <f>SUM(P283:P287)</f>
        <v>0</v>
      </c>
      <c r="Q282" s="184"/>
      <c r="R282" s="185">
        <f>SUM(R283:R287)</f>
        <v>1.1845000000000001</v>
      </c>
      <c r="S282" s="184"/>
      <c r="T282" s="186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79" t="s">
        <v>119</v>
      </c>
      <c r="AT282" s="187" t="s">
        <v>77</v>
      </c>
      <c r="AU282" s="187" t="s">
        <v>83</v>
      </c>
      <c r="AY282" s="179" t="s">
        <v>140</v>
      </c>
      <c r="BK282" s="188">
        <f>SUM(BK283:BK287)</f>
        <v>0</v>
      </c>
    </row>
    <row r="283" s="2" customFormat="1" ht="24.15" customHeight="1">
      <c r="A283" s="39"/>
      <c r="B283" s="159"/>
      <c r="C283" s="191" t="s">
        <v>468</v>
      </c>
      <c r="D283" s="191" t="s">
        <v>142</v>
      </c>
      <c r="E283" s="192" t="s">
        <v>469</v>
      </c>
      <c r="F283" s="193" t="s">
        <v>470</v>
      </c>
      <c r="G283" s="194" t="s">
        <v>145</v>
      </c>
      <c r="H283" s="195">
        <v>10</v>
      </c>
      <c r="I283" s="196"/>
      <c r="J283" s="195">
        <f>ROUND(I283*H283,3)</f>
        <v>0</v>
      </c>
      <c r="K283" s="197"/>
      <c r="L283" s="40"/>
      <c r="M283" s="198" t="s">
        <v>1</v>
      </c>
      <c r="N283" s="199" t="s">
        <v>44</v>
      </c>
      <c r="O283" s="78"/>
      <c r="P283" s="200">
        <f>O283*H283</f>
        <v>0</v>
      </c>
      <c r="Q283" s="200">
        <v>0.074450000000000002</v>
      </c>
      <c r="R283" s="200">
        <f>Q283*H283</f>
        <v>0.74450000000000005</v>
      </c>
      <c r="S283" s="200">
        <v>0</v>
      </c>
      <c r="T283" s="20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02" t="s">
        <v>225</v>
      </c>
      <c r="AT283" s="202" t="s">
        <v>142</v>
      </c>
      <c r="AU283" s="202" t="s">
        <v>119</v>
      </c>
      <c r="AY283" s="18" t="s">
        <v>140</v>
      </c>
      <c r="BE283" s="123">
        <f>IF(N283="základná",J283,0)</f>
        <v>0</v>
      </c>
      <c r="BF283" s="123">
        <f>IF(N283="znížená",J283,0)</f>
        <v>0</v>
      </c>
      <c r="BG283" s="123">
        <f>IF(N283="zákl. prenesená",J283,0)</f>
        <v>0</v>
      </c>
      <c r="BH283" s="123">
        <f>IF(N283="zníž. prenesená",J283,0)</f>
        <v>0</v>
      </c>
      <c r="BI283" s="123">
        <f>IF(N283="nulová",J283,0)</f>
        <v>0</v>
      </c>
      <c r="BJ283" s="18" t="s">
        <v>119</v>
      </c>
      <c r="BK283" s="203">
        <f>ROUND(I283*H283,3)</f>
        <v>0</v>
      </c>
      <c r="BL283" s="18" t="s">
        <v>225</v>
      </c>
      <c r="BM283" s="202" t="s">
        <v>471</v>
      </c>
    </row>
    <row r="284" s="13" customFormat="1">
      <c r="A284" s="13"/>
      <c r="B284" s="204"/>
      <c r="C284" s="13"/>
      <c r="D284" s="205" t="s">
        <v>148</v>
      </c>
      <c r="E284" s="206" t="s">
        <v>1</v>
      </c>
      <c r="F284" s="207" t="s">
        <v>472</v>
      </c>
      <c r="G284" s="13"/>
      <c r="H284" s="208">
        <v>10</v>
      </c>
      <c r="I284" s="209"/>
      <c r="J284" s="13"/>
      <c r="K284" s="13"/>
      <c r="L284" s="204"/>
      <c r="M284" s="210"/>
      <c r="N284" s="211"/>
      <c r="O284" s="211"/>
      <c r="P284" s="211"/>
      <c r="Q284" s="211"/>
      <c r="R284" s="211"/>
      <c r="S284" s="211"/>
      <c r="T284" s="21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06" t="s">
        <v>148</v>
      </c>
      <c r="AU284" s="206" t="s">
        <v>119</v>
      </c>
      <c r="AV284" s="13" t="s">
        <v>119</v>
      </c>
      <c r="AW284" s="13" t="s">
        <v>32</v>
      </c>
      <c r="AX284" s="13" t="s">
        <v>83</v>
      </c>
      <c r="AY284" s="206" t="s">
        <v>140</v>
      </c>
    </row>
    <row r="285" s="2" customFormat="1" ht="24.15" customHeight="1">
      <c r="A285" s="39"/>
      <c r="B285" s="159"/>
      <c r="C285" s="229" t="s">
        <v>473</v>
      </c>
      <c r="D285" s="229" t="s">
        <v>294</v>
      </c>
      <c r="E285" s="230" t="s">
        <v>474</v>
      </c>
      <c r="F285" s="231" t="s">
        <v>475</v>
      </c>
      <c r="G285" s="232" t="s">
        <v>145</v>
      </c>
      <c r="H285" s="233">
        <v>11</v>
      </c>
      <c r="I285" s="234"/>
      <c r="J285" s="233">
        <f>ROUND(I285*H285,3)</f>
        <v>0</v>
      </c>
      <c r="K285" s="235"/>
      <c r="L285" s="236"/>
      <c r="M285" s="237" t="s">
        <v>1</v>
      </c>
      <c r="N285" s="238" t="s">
        <v>44</v>
      </c>
      <c r="O285" s="78"/>
      <c r="P285" s="200">
        <f>O285*H285</f>
        <v>0</v>
      </c>
      <c r="Q285" s="200">
        <v>0.040000000000000001</v>
      </c>
      <c r="R285" s="200">
        <f>Q285*H285</f>
        <v>0.44</v>
      </c>
      <c r="S285" s="200">
        <v>0</v>
      </c>
      <c r="T285" s="20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02" t="s">
        <v>316</v>
      </c>
      <c r="AT285" s="202" t="s">
        <v>294</v>
      </c>
      <c r="AU285" s="202" t="s">
        <v>119</v>
      </c>
      <c r="AY285" s="18" t="s">
        <v>140</v>
      </c>
      <c r="BE285" s="123">
        <f>IF(N285="základná",J285,0)</f>
        <v>0</v>
      </c>
      <c r="BF285" s="123">
        <f>IF(N285="znížená",J285,0)</f>
        <v>0</v>
      </c>
      <c r="BG285" s="123">
        <f>IF(N285="zákl. prenesená",J285,0)</f>
        <v>0</v>
      </c>
      <c r="BH285" s="123">
        <f>IF(N285="zníž. prenesená",J285,0)</f>
        <v>0</v>
      </c>
      <c r="BI285" s="123">
        <f>IF(N285="nulová",J285,0)</f>
        <v>0</v>
      </c>
      <c r="BJ285" s="18" t="s">
        <v>119</v>
      </c>
      <c r="BK285" s="203">
        <f>ROUND(I285*H285,3)</f>
        <v>0</v>
      </c>
      <c r="BL285" s="18" t="s">
        <v>225</v>
      </c>
      <c r="BM285" s="202" t="s">
        <v>476</v>
      </c>
    </row>
    <row r="286" s="13" customFormat="1">
      <c r="A286" s="13"/>
      <c r="B286" s="204"/>
      <c r="C286" s="13"/>
      <c r="D286" s="205" t="s">
        <v>148</v>
      </c>
      <c r="E286" s="13"/>
      <c r="F286" s="207" t="s">
        <v>477</v>
      </c>
      <c r="G286" s="13"/>
      <c r="H286" s="208">
        <v>11</v>
      </c>
      <c r="I286" s="209"/>
      <c r="J286" s="13"/>
      <c r="K286" s="13"/>
      <c r="L286" s="204"/>
      <c r="M286" s="210"/>
      <c r="N286" s="211"/>
      <c r="O286" s="211"/>
      <c r="P286" s="211"/>
      <c r="Q286" s="211"/>
      <c r="R286" s="211"/>
      <c r="S286" s="211"/>
      <c r="T286" s="21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06" t="s">
        <v>148</v>
      </c>
      <c r="AU286" s="206" t="s">
        <v>119</v>
      </c>
      <c r="AV286" s="13" t="s">
        <v>119</v>
      </c>
      <c r="AW286" s="13" t="s">
        <v>3</v>
      </c>
      <c r="AX286" s="13" t="s">
        <v>83</v>
      </c>
      <c r="AY286" s="206" t="s">
        <v>140</v>
      </c>
    </row>
    <row r="287" s="2" customFormat="1" ht="24.15" customHeight="1">
      <c r="A287" s="39"/>
      <c r="B287" s="159"/>
      <c r="C287" s="191" t="s">
        <v>478</v>
      </c>
      <c r="D287" s="191" t="s">
        <v>142</v>
      </c>
      <c r="E287" s="192" t="s">
        <v>479</v>
      </c>
      <c r="F287" s="193" t="s">
        <v>480</v>
      </c>
      <c r="G287" s="194" t="s">
        <v>202</v>
      </c>
      <c r="H287" s="195">
        <v>1.1850000000000001</v>
      </c>
      <c r="I287" s="196"/>
      <c r="J287" s="195">
        <f>ROUND(I287*H287,3)</f>
        <v>0</v>
      </c>
      <c r="K287" s="197"/>
      <c r="L287" s="40"/>
      <c r="M287" s="198" t="s">
        <v>1</v>
      </c>
      <c r="N287" s="199" t="s">
        <v>44</v>
      </c>
      <c r="O287" s="78"/>
      <c r="P287" s="200">
        <f>O287*H287</f>
        <v>0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02" t="s">
        <v>225</v>
      </c>
      <c r="AT287" s="202" t="s">
        <v>142</v>
      </c>
      <c r="AU287" s="202" t="s">
        <v>119</v>
      </c>
      <c r="AY287" s="18" t="s">
        <v>140</v>
      </c>
      <c r="BE287" s="123">
        <f>IF(N287="základná",J287,0)</f>
        <v>0</v>
      </c>
      <c r="BF287" s="123">
        <f>IF(N287="znížená",J287,0)</f>
        <v>0</v>
      </c>
      <c r="BG287" s="123">
        <f>IF(N287="zákl. prenesená",J287,0)</f>
        <v>0</v>
      </c>
      <c r="BH287" s="123">
        <f>IF(N287="zníž. prenesená",J287,0)</f>
        <v>0</v>
      </c>
      <c r="BI287" s="123">
        <f>IF(N287="nulová",J287,0)</f>
        <v>0</v>
      </c>
      <c r="BJ287" s="18" t="s">
        <v>119</v>
      </c>
      <c r="BK287" s="203">
        <f>ROUND(I287*H287,3)</f>
        <v>0</v>
      </c>
      <c r="BL287" s="18" t="s">
        <v>225</v>
      </c>
      <c r="BM287" s="202" t="s">
        <v>481</v>
      </c>
    </row>
    <row r="288" s="12" customFormat="1" ht="25.92" customHeight="1">
      <c r="A288" s="12"/>
      <c r="B288" s="178"/>
      <c r="C288" s="12"/>
      <c r="D288" s="179" t="s">
        <v>77</v>
      </c>
      <c r="E288" s="180" t="s">
        <v>118</v>
      </c>
      <c r="F288" s="180" t="s">
        <v>482</v>
      </c>
      <c r="G288" s="12"/>
      <c r="H288" s="12"/>
      <c r="I288" s="181"/>
      <c r="J288" s="182">
        <f>BK288</f>
        <v>0</v>
      </c>
      <c r="K288" s="12"/>
      <c r="L288" s="178"/>
      <c r="M288" s="183"/>
      <c r="N288" s="184"/>
      <c r="O288" s="184"/>
      <c r="P288" s="185">
        <f>SUM(P289:P291)</f>
        <v>0</v>
      </c>
      <c r="Q288" s="184"/>
      <c r="R288" s="185">
        <f>SUM(R289:R291)</f>
        <v>0</v>
      </c>
      <c r="S288" s="184"/>
      <c r="T288" s="186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79" t="s">
        <v>167</v>
      </c>
      <c r="AT288" s="187" t="s">
        <v>77</v>
      </c>
      <c r="AU288" s="187" t="s">
        <v>78</v>
      </c>
      <c r="AY288" s="179" t="s">
        <v>140</v>
      </c>
      <c r="BK288" s="188">
        <f>SUM(BK289:BK291)</f>
        <v>0</v>
      </c>
    </row>
    <row r="289" s="2" customFormat="1" ht="24.15" customHeight="1">
      <c r="A289" s="39"/>
      <c r="B289" s="159"/>
      <c r="C289" s="191" t="s">
        <v>483</v>
      </c>
      <c r="D289" s="191" t="s">
        <v>142</v>
      </c>
      <c r="E289" s="192" t="s">
        <v>484</v>
      </c>
      <c r="F289" s="193" t="s">
        <v>485</v>
      </c>
      <c r="G289" s="194" t="s">
        <v>486</v>
      </c>
      <c r="H289" s="195">
        <v>1</v>
      </c>
      <c r="I289" s="196"/>
      <c r="J289" s="195">
        <f>ROUND(I289*H289,3)</f>
        <v>0</v>
      </c>
      <c r="K289" s="197"/>
      <c r="L289" s="40"/>
      <c r="M289" s="198" t="s">
        <v>1</v>
      </c>
      <c r="N289" s="199" t="s">
        <v>44</v>
      </c>
      <c r="O289" s="78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02" t="s">
        <v>487</v>
      </c>
      <c r="AT289" s="202" t="s">
        <v>142</v>
      </c>
      <c r="AU289" s="202" t="s">
        <v>83</v>
      </c>
      <c r="AY289" s="18" t="s">
        <v>140</v>
      </c>
      <c r="BE289" s="123">
        <f>IF(N289="základná",J289,0)</f>
        <v>0</v>
      </c>
      <c r="BF289" s="123">
        <f>IF(N289="znížená",J289,0)</f>
        <v>0</v>
      </c>
      <c r="BG289" s="123">
        <f>IF(N289="zákl. prenesená",J289,0)</f>
        <v>0</v>
      </c>
      <c r="BH289" s="123">
        <f>IF(N289="zníž. prenesená",J289,0)</f>
        <v>0</v>
      </c>
      <c r="BI289" s="123">
        <f>IF(N289="nulová",J289,0)</f>
        <v>0</v>
      </c>
      <c r="BJ289" s="18" t="s">
        <v>119</v>
      </c>
      <c r="BK289" s="203">
        <f>ROUND(I289*H289,3)</f>
        <v>0</v>
      </c>
      <c r="BL289" s="18" t="s">
        <v>487</v>
      </c>
      <c r="BM289" s="202" t="s">
        <v>488</v>
      </c>
    </row>
    <row r="290" s="2" customFormat="1" ht="14.4" customHeight="1">
      <c r="A290" s="39"/>
      <c r="B290" s="159"/>
      <c r="C290" s="191" t="s">
        <v>489</v>
      </c>
      <c r="D290" s="191" t="s">
        <v>142</v>
      </c>
      <c r="E290" s="192" t="s">
        <v>490</v>
      </c>
      <c r="F290" s="193" t="s">
        <v>491</v>
      </c>
      <c r="G290" s="194" t="s">
        <v>486</v>
      </c>
      <c r="H290" s="195">
        <v>1</v>
      </c>
      <c r="I290" s="196"/>
      <c r="J290" s="195">
        <f>ROUND(I290*H290,3)</f>
        <v>0</v>
      </c>
      <c r="K290" s="197"/>
      <c r="L290" s="40"/>
      <c r="M290" s="198" t="s">
        <v>1</v>
      </c>
      <c r="N290" s="199" t="s">
        <v>44</v>
      </c>
      <c r="O290" s="78"/>
      <c r="P290" s="200">
        <f>O290*H290</f>
        <v>0</v>
      </c>
      <c r="Q290" s="200">
        <v>0</v>
      </c>
      <c r="R290" s="200">
        <f>Q290*H290</f>
        <v>0</v>
      </c>
      <c r="S290" s="200">
        <v>0</v>
      </c>
      <c r="T290" s="20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02" t="s">
        <v>487</v>
      </c>
      <c r="AT290" s="202" t="s">
        <v>142</v>
      </c>
      <c r="AU290" s="202" t="s">
        <v>83</v>
      </c>
      <c r="AY290" s="18" t="s">
        <v>140</v>
      </c>
      <c r="BE290" s="123">
        <f>IF(N290="základná",J290,0)</f>
        <v>0</v>
      </c>
      <c r="BF290" s="123">
        <f>IF(N290="znížená",J290,0)</f>
        <v>0</v>
      </c>
      <c r="BG290" s="123">
        <f>IF(N290="zákl. prenesená",J290,0)</f>
        <v>0</v>
      </c>
      <c r="BH290" s="123">
        <f>IF(N290="zníž. prenesená",J290,0)</f>
        <v>0</v>
      </c>
      <c r="BI290" s="123">
        <f>IF(N290="nulová",J290,0)</f>
        <v>0</v>
      </c>
      <c r="BJ290" s="18" t="s">
        <v>119</v>
      </c>
      <c r="BK290" s="203">
        <f>ROUND(I290*H290,3)</f>
        <v>0</v>
      </c>
      <c r="BL290" s="18" t="s">
        <v>487</v>
      </c>
      <c r="BM290" s="202" t="s">
        <v>492</v>
      </c>
    </row>
    <row r="291" s="2" customFormat="1" ht="24.15" customHeight="1">
      <c r="A291" s="39"/>
      <c r="B291" s="159"/>
      <c r="C291" s="191" t="s">
        <v>493</v>
      </c>
      <c r="D291" s="191" t="s">
        <v>142</v>
      </c>
      <c r="E291" s="192" t="s">
        <v>494</v>
      </c>
      <c r="F291" s="193" t="s">
        <v>495</v>
      </c>
      <c r="G291" s="194" t="s">
        <v>486</v>
      </c>
      <c r="H291" s="195">
        <v>1</v>
      </c>
      <c r="I291" s="196"/>
      <c r="J291" s="195">
        <f>ROUND(I291*H291,3)</f>
        <v>0</v>
      </c>
      <c r="K291" s="197"/>
      <c r="L291" s="40"/>
      <c r="M291" s="239" t="s">
        <v>1</v>
      </c>
      <c r="N291" s="240" t="s">
        <v>44</v>
      </c>
      <c r="O291" s="241"/>
      <c r="P291" s="242">
        <f>O291*H291</f>
        <v>0</v>
      </c>
      <c r="Q291" s="242">
        <v>0</v>
      </c>
      <c r="R291" s="242">
        <f>Q291*H291</f>
        <v>0</v>
      </c>
      <c r="S291" s="242">
        <v>0</v>
      </c>
      <c r="T291" s="24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02" t="s">
        <v>487</v>
      </c>
      <c r="AT291" s="202" t="s">
        <v>142</v>
      </c>
      <c r="AU291" s="202" t="s">
        <v>83</v>
      </c>
      <c r="AY291" s="18" t="s">
        <v>140</v>
      </c>
      <c r="BE291" s="123">
        <f>IF(N291="základná",J291,0)</f>
        <v>0</v>
      </c>
      <c r="BF291" s="123">
        <f>IF(N291="znížená",J291,0)</f>
        <v>0</v>
      </c>
      <c r="BG291" s="123">
        <f>IF(N291="zákl. prenesená",J291,0)</f>
        <v>0</v>
      </c>
      <c r="BH291" s="123">
        <f>IF(N291="zníž. prenesená",J291,0)</f>
        <v>0</v>
      </c>
      <c r="BI291" s="123">
        <f>IF(N291="nulová",J291,0)</f>
        <v>0</v>
      </c>
      <c r="BJ291" s="18" t="s">
        <v>119</v>
      </c>
      <c r="BK291" s="203">
        <f>ROUND(I291*H291,3)</f>
        <v>0</v>
      </c>
      <c r="BL291" s="18" t="s">
        <v>487</v>
      </c>
      <c r="BM291" s="202" t="s">
        <v>496</v>
      </c>
    </row>
    <row r="292" s="2" customFormat="1" ht="6.96" customHeight="1">
      <c r="A292" s="39"/>
      <c r="B292" s="61"/>
      <c r="C292" s="62"/>
      <c r="D292" s="62"/>
      <c r="E292" s="62"/>
      <c r="F292" s="62"/>
      <c r="G292" s="62"/>
      <c r="H292" s="62"/>
      <c r="I292" s="62"/>
      <c r="J292" s="62"/>
      <c r="K292" s="62"/>
      <c r="L292" s="40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autoFilter ref="C136:K291"/>
  <mergeCells count="11">
    <mergeCell ref="E7:H7"/>
    <mergeCell ref="E16:H16"/>
    <mergeCell ref="E25:H25"/>
    <mergeCell ref="E85:H85"/>
    <mergeCell ref="D113:F113"/>
    <mergeCell ref="D114:F114"/>
    <mergeCell ref="D115:F115"/>
    <mergeCell ref="D116:F116"/>
    <mergeCell ref="D117:F11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TREBUNA PC</dc:creator>
  <cp:lastModifiedBy>TREBUNA PC</cp:lastModifiedBy>
  <dcterms:created xsi:type="dcterms:W3CDTF">2021-04-07T06:33:40Z</dcterms:created>
  <dcterms:modified xsi:type="dcterms:W3CDTF">2021-04-07T06:33:42Z</dcterms:modified>
</cp:coreProperties>
</file>